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Regional\SAHEL\Output\2018 September\"/>
    </mc:Choice>
  </mc:AlternateContent>
  <bookViews>
    <workbookView xWindow="0" yWindow="0" windowWidth="28800" windowHeight="11085" tabRatio="821"/>
  </bookViews>
  <sheets>
    <sheet name="Home" sheetId="73" r:id="rId1"/>
    <sheet name="Table of Contents" sheetId="72" r:id="rId2"/>
    <sheet name="INFORM SAHEL Sep 2018 (a-z)" sheetId="5" r:id="rId3"/>
    <sheet name="Hazard &amp; Exposure" sheetId="75" r:id="rId4"/>
    <sheet name="Vulnerability" sheetId="3" r:id="rId5"/>
    <sheet name="Lack of Coping Capacity" sheetId="4" r:id="rId6"/>
    <sheet name="Indicator Data" sheetId="74" r:id="rId7"/>
    <sheet name="Indicator Data (national)" sheetId="78" state="hidden" r:id="rId8"/>
    <sheet name="Indicator Metadata" sheetId="76" r:id="rId9"/>
  </sheets>
  <definedNames>
    <definedName name="_2012.06.11___GFM_Indicator_List" localSheetId="8">'Indicator Metadata'!$F$15:$M$50</definedName>
    <definedName name="_xlnm._FilterDatabase" localSheetId="3" hidden="1">'Hazard &amp; Exposure'!$A$2:$AD$2</definedName>
    <definedName name="_xlnm._FilterDatabase" localSheetId="6" hidden="1">'Indicator Data'!$A$4:$BG$4</definedName>
    <definedName name="_xlnm._FilterDatabase" localSheetId="2" hidden="1">'INFORM SAHEL Sep 2018 (a-z)'!$A$3:$AI$3</definedName>
    <definedName name="_xlnm._FilterDatabase" localSheetId="5" hidden="1">'Lack of Coping Capacity'!$A$2:$Y$2</definedName>
    <definedName name="_xlnm._FilterDatabase" localSheetId="4" hidden="1">Vulnerability!$A$2:$AR$2</definedName>
    <definedName name="_Key1" localSheetId="3" hidden="1">#REF!</definedName>
    <definedName name="_Key1" localSheetId="7" hidden="1">#REF!</definedName>
    <definedName name="_Key1" hidden="1">#REF!</definedName>
    <definedName name="_Order1" hidden="1">255</definedName>
    <definedName name="_Sort" localSheetId="3" hidden="1">#REF!</definedName>
    <definedName name="_Sort" localSheetId="7" hidden="1">#REF!</definedName>
    <definedName name="_Sort" hidden="1">#REF!</definedName>
    <definedName name="_xlnm.Print_Area" localSheetId="2">'INFORM SAHEL Sep 2018 (a-z)'!$A$1:$AI$138</definedName>
    <definedName name="_xlnm.Print_Titles" localSheetId="8">'Indicator Metadata'!$1:$2</definedName>
    <definedName name="_xlnm.Print_Titles" localSheetId="2">'INFORM SAHEL Sep 2018 (a-z)'!$1:$3</definedName>
  </definedNames>
  <calcPr calcId="179017"/>
</workbook>
</file>

<file path=xl/calcChain.xml><?xml version="1.0" encoding="utf-8"?>
<calcChain xmlns="http://schemas.openxmlformats.org/spreadsheetml/2006/main">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122" i="5" s="1"/>
  <c r="F121" i="75"/>
  <c r="G121" i="75"/>
  <c r="J121" i="75"/>
  <c r="K121" i="75"/>
  <c r="M121" i="75" s="1"/>
  <c r="L121" i="75"/>
  <c r="N121" i="75" s="1"/>
  <c r="O121" i="75"/>
  <c r="X121" i="75"/>
  <c r="Y121" i="75"/>
  <c r="AA121" i="75"/>
  <c r="AB121" i="75"/>
  <c r="D122" i="75"/>
  <c r="E122" i="75"/>
  <c r="S122" i="75" s="1"/>
  <c r="E123" i="5" s="1"/>
  <c r="F122" i="75"/>
  <c r="G122" i="75"/>
  <c r="J122" i="75"/>
  <c r="K122" i="75"/>
  <c r="M122" i="75" s="1"/>
  <c r="T122" i="75" s="1"/>
  <c r="F123" i="5" s="1"/>
  <c r="L122" i="75"/>
  <c r="N122" i="75" s="1"/>
  <c r="O122" i="75"/>
  <c r="X122" i="75"/>
  <c r="Y122" i="75"/>
  <c r="AA122" i="75"/>
  <c r="AB122" i="75"/>
  <c r="D123" i="75"/>
  <c r="E123" i="75"/>
  <c r="S123" i="75" s="1"/>
  <c r="E124" i="5" s="1"/>
  <c r="F123" i="75"/>
  <c r="G123" i="75"/>
  <c r="J123" i="75"/>
  <c r="K123" i="75"/>
  <c r="M123" i="75" s="1"/>
  <c r="L123" i="75"/>
  <c r="N123" i="75" s="1"/>
  <c r="O123" i="75"/>
  <c r="X123" i="75"/>
  <c r="Y123" i="75"/>
  <c r="AA123" i="75"/>
  <c r="AB123" i="75"/>
  <c r="D124" i="75"/>
  <c r="E124" i="75"/>
  <c r="S124" i="75" s="1"/>
  <c r="E125" i="5" s="1"/>
  <c r="F124" i="75"/>
  <c r="G124" i="75"/>
  <c r="J124" i="75"/>
  <c r="K124" i="75"/>
  <c r="M124" i="75" s="1"/>
  <c r="L124" i="75"/>
  <c r="N124" i="75" s="1"/>
  <c r="O124" i="75"/>
  <c r="X124" i="75"/>
  <c r="Y124" i="75"/>
  <c r="AA124" i="75"/>
  <c r="AB124" i="75"/>
  <c r="D125" i="75"/>
  <c r="E125" i="75"/>
  <c r="S125" i="75" s="1"/>
  <c r="E126" i="5" s="1"/>
  <c r="F125" i="75"/>
  <c r="G125" i="75"/>
  <c r="J125" i="75"/>
  <c r="K125" i="75"/>
  <c r="M125" i="75" s="1"/>
  <c r="L125" i="75"/>
  <c r="N125" i="75" s="1"/>
  <c r="O125" i="75"/>
  <c r="X125" i="75"/>
  <c r="Y125" i="75"/>
  <c r="AA125" i="75"/>
  <c r="AB125" i="75"/>
  <c r="D126" i="75"/>
  <c r="E126" i="75"/>
  <c r="S126" i="75" s="1"/>
  <c r="E127" i="5" s="1"/>
  <c r="F126" i="75"/>
  <c r="G126" i="75"/>
  <c r="J126" i="75"/>
  <c r="K126" i="75"/>
  <c r="M126" i="75" s="1"/>
  <c r="L126" i="75"/>
  <c r="N126" i="75" s="1"/>
  <c r="O126" i="75"/>
  <c r="X126" i="75"/>
  <c r="Y126" i="75"/>
  <c r="AA126" i="75"/>
  <c r="AB126" i="75"/>
  <c r="AC126" i="75" s="1"/>
  <c r="D127" i="75"/>
  <c r="E127" i="75"/>
  <c r="S127" i="75" s="1"/>
  <c r="E128" i="5" s="1"/>
  <c r="F127" i="75"/>
  <c r="G127" i="75"/>
  <c r="J127" i="75"/>
  <c r="K127" i="75"/>
  <c r="M127" i="75" s="1"/>
  <c r="L127" i="75"/>
  <c r="N127" i="75" s="1"/>
  <c r="O127" i="75"/>
  <c r="X127" i="75"/>
  <c r="Y127" i="75"/>
  <c r="Z127" i="75" s="1"/>
  <c r="AA127" i="75"/>
  <c r="AB127" i="75"/>
  <c r="D128" i="75"/>
  <c r="E128" i="75"/>
  <c r="S128" i="75" s="1"/>
  <c r="E129" i="5" s="1"/>
  <c r="F128" i="75"/>
  <c r="G128" i="75"/>
  <c r="J128" i="75"/>
  <c r="K128" i="75"/>
  <c r="M128" i="75" s="1"/>
  <c r="L128" i="75"/>
  <c r="N128" i="75" s="1"/>
  <c r="O128" i="75"/>
  <c r="X128" i="75"/>
  <c r="Y128" i="75"/>
  <c r="Z128" i="75" s="1"/>
  <c r="K129" i="5" s="1"/>
  <c r="AA128" i="75"/>
  <c r="AB128" i="75"/>
  <c r="D129" i="75"/>
  <c r="E129" i="75"/>
  <c r="S129" i="75" s="1"/>
  <c r="E130" i="5" s="1"/>
  <c r="F129" i="75"/>
  <c r="G129" i="75"/>
  <c r="J129" i="75"/>
  <c r="K129" i="75"/>
  <c r="M129" i="75" s="1"/>
  <c r="L129" i="75"/>
  <c r="N129" i="75" s="1"/>
  <c r="O129" i="75"/>
  <c r="X129" i="75"/>
  <c r="Y129" i="75"/>
  <c r="AA129" i="75"/>
  <c r="AB129" i="75"/>
  <c r="D130" i="75"/>
  <c r="E130" i="75"/>
  <c r="S130" i="75" s="1"/>
  <c r="E131" i="5" s="1"/>
  <c r="F130" i="75"/>
  <c r="G130" i="75"/>
  <c r="J130" i="75"/>
  <c r="K130" i="75"/>
  <c r="M130" i="75" s="1"/>
  <c r="L130" i="75"/>
  <c r="N130" i="75" s="1"/>
  <c r="O130" i="75"/>
  <c r="X130" i="75"/>
  <c r="Y130" i="75"/>
  <c r="AA130" i="75"/>
  <c r="AB130" i="75"/>
  <c r="D131" i="75"/>
  <c r="E131" i="75"/>
  <c r="S131" i="75" s="1"/>
  <c r="E132" i="5" s="1"/>
  <c r="F131" i="75"/>
  <c r="G131" i="75"/>
  <c r="J131" i="75"/>
  <c r="K131" i="75"/>
  <c r="M131" i="75" s="1"/>
  <c r="L131" i="75"/>
  <c r="N131" i="75" s="1"/>
  <c r="O131" i="75"/>
  <c r="X131" i="75"/>
  <c r="Y131" i="75"/>
  <c r="AA131" i="75"/>
  <c r="AB131" i="75"/>
  <c r="D132" i="75"/>
  <c r="E132" i="75"/>
  <c r="S132" i="75" s="1"/>
  <c r="E133" i="5" s="1"/>
  <c r="F132" i="75"/>
  <c r="G132" i="75"/>
  <c r="J132" i="75"/>
  <c r="K132" i="75"/>
  <c r="M132" i="75" s="1"/>
  <c r="T132" i="75" s="1"/>
  <c r="F133" i="5" s="1"/>
  <c r="L132" i="75"/>
  <c r="N132" i="75" s="1"/>
  <c r="O132" i="75"/>
  <c r="X132" i="75"/>
  <c r="Y132" i="75"/>
  <c r="AA132" i="75"/>
  <c r="AB132" i="75"/>
  <c r="D133" i="75"/>
  <c r="E133" i="75"/>
  <c r="S133" i="75" s="1"/>
  <c r="E134" i="5" s="1"/>
  <c r="F133" i="75"/>
  <c r="G133" i="75"/>
  <c r="J133" i="75"/>
  <c r="K133" i="75"/>
  <c r="M133" i="75" s="1"/>
  <c r="L133" i="75"/>
  <c r="N133" i="75" s="1"/>
  <c r="O133" i="75"/>
  <c r="X133" i="75"/>
  <c r="Y133" i="75"/>
  <c r="AA133" i="75"/>
  <c r="AB133" i="75"/>
  <c r="D134" i="75"/>
  <c r="E134" i="75"/>
  <c r="S134" i="75" s="1"/>
  <c r="E135" i="5" s="1"/>
  <c r="F134" i="75"/>
  <c r="G134" i="75"/>
  <c r="J134" i="75"/>
  <c r="K134" i="75"/>
  <c r="M134" i="75" s="1"/>
  <c r="T134" i="75" s="1"/>
  <c r="F135" i="5" s="1"/>
  <c r="L134" i="75"/>
  <c r="N134" i="75" s="1"/>
  <c r="O134" i="75"/>
  <c r="X134" i="75"/>
  <c r="Y134" i="75"/>
  <c r="AA134" i="75"/>
  <c r="AB134" i="75"/>
  <c r="D135" i="75"/>
  <c r="E135" i="75"/>
  <c r="S135" i="75" s="1"/>
  <c r="E136" i="5" s="1"/>
  <c r="F135" i="75"/>
  <c r="G135" i="75"/>
  <c r="J135" i="75"/>
  <c r="K135" i="75"/>
  <c r="M135" i="75" s="1"/>
  <c r="T135" i="75" s="1"/>
  <c r="F136" i="5" s="1"/>
  <c r="L135" i="75"/>
  <c r="N135" i="75" s="1"/>
  <c r="O135" i="75"/>
  <c r="X135" i="75"/>
  <c r="Y135" i="75"/>
  <c r="AA135" i="75"/>
  <c r="AB135" i="75"/>
  <c r="D136" i="75"/>
  <c r="E136" i="75"/>
  <c r="S136" i="75" s="1"/>
  <c r="E137" i="5" s="1"/>
  <c r="F136" i="75"/>
  <c r="G136" i="75"/>
  <c r="J136" i="75"/>
  <c r="K136" i="75"/>
  <c r="M136" i="75" s="1"/>
  <c r="L136" i="75"/>
  <c r="N136" i="75" s="1"/>
  <c r="O136" i="75"/>
  <c r="X136" i="75"/>
  <c r="Y136" i="75"/>
  <c r="AA136" i="75"/>
  <c r="AB136" i="75"/>
  <c r="D137" i="75"/>
  <c r="E137" i="75"/>
  <c r="S137" i="75" s="1"/>
  <c r="E138" i="5" s="1"/>
  <c r="F137" i="75"/>
  <c r="G137" i="75"/>
  <c r="J137" i="75"/>
  <c r="K137" i="75"/>
  <c r="M137" i="75" s="1"/>
  <c r="L137" i="75"/>
  <c r="N137" i="75" s="1"/>
  <c r="O137" i="75"/>
  <c r="X137" i="75"/>
  <c r="Y137" i="75"/>
  <c r="AA137" i="75"/>
  <c r="AB137" i="75"/>
  <c r="D120" i="75"/>
  <c r="E120" i="75"/>
  <c r="S120" i="75" s="1"/>
  <c r="E121" i="5" s="1"/>
  <c r="F120" i="75"/>
  <c r="G120" i="75"/>
  <c r="J120" i="75"/>
  <c r="K120" i="75"/>
  <c r="M120" i="75" s="1"/>
  <c r="T120" i="75" s="1"/>
  <c r="F121" i="5" s="1"/>
  <c r="L120" i="75"/>
  <c r="N120" i="75" s="1"/>
  <c r="O120" i="75"/>
  <c r="X120" i="75"/>
  <c r="Y120" i="75"/>
  <c r="AA120" i="75"/>
  <c r="AB120" i="75"/>
  <c r="D4" i="75"/>
  <c r="E4" i="75"/>
  <c r="S4" i="75" s="1"/>
  <c r="E5" i="5" s="1"/>
  <c r="F4" i="75"/>
  <c r="G4" i="75"/>
  <c r="J4" i="75"/>
  <c r="K4" i="75"/>
  <c r="M4" i="75" s="1"/>
  <c r="L4" i="75"/>
  <c r="N4" i="75" s="1"/>
  <c r="O4" i="75"/>
  <c r="X4" i="75"/>
  <c r="Y4" i="75"/>
  <c r="AA4" i="75"/>
  <c r="AB4" i="75"/>
  <c r="D5" i="75"/>
  <c r="E5" i="75"/>
  <c r="S5" i="75" s="1"/>
  <c r="E6" i="5" s="1"/>
  <c r="F5" i="75"/>
  <c r="G5" i="75"/>
  <c r="J5" i="75"/>
  <c r="K5" i="75"/>
  <c r="M5" i="75" s="1"/>
  <c r="L5" i="75"/>
  <c r="N5" i="75" s="1"/>
  <c r="O5" i="75"/>
  <c r="X5" i="75"/>
  <c r="Y5" i="75"/>
  <c r="AA5" i="75"/>
  <c r="AB5" i="75"/>
  <c r="D6" i="75"/>
  <c r="E6" i="75"/>
  <c r="S6" i="75" s="1"/>
  <c r="E7" i="5" s="1"/>
  <c r="F6" i="75"/>
  <c r="G6" i="75"/>
  <c r="J6" i="75"/>
  <c r="K6" i="75"/>
  <c r="M6" i="75" s="1"/>
  <c r="L6" i="75"/>
  <c r="N6" i="75" s="1"/>
  <c r="O6" i="75"/>
  <c r="X6" i="75"/>
  <c r="Y6" i="75"/>
  <c r="AA6" i="75"/>
  <c r="AB6" i="75"/>
  <c r="D7" i="75"/>
  <c r="E7" i="75"/>
  <c r="S7" i="75" s="1"/>
  <c r="E8" i="5" s="1"/>
  <c r="F7" i="75"/>
  <c r="G7" i="75"/>
  <c r="J7" i="75"/>
  <c r="K7" i="75"/>
  <c r="M7" i="75" s="1"/>
  <c r="L7" i="75"/>
  <c r="N7" i="75" s="1"/>
  <c r="O7" i="75"/>
  <c r="X7" i="75"/>
  <c r="Y7" i="75"/>
  <c r="AA7" i="75"/>
  <c r="AB7" i="75"/>
  <c r="D8" i="75"/>
  <c r="E8" i="75"/>
  <c r="S8" i="75" s="1"/>
  <c r="E9" i="5" s="1"/>
  <c r="F8" i="75"/>
  <c r="G8" i="75"/>
  <c r="J8" i="75"/>
  <c r="K8" i="75"/>
  <c r="M8" i="75" s="1"/>
  <c r="L8" i="75"/>
  <c r="N8" i="75" s="1"/>
  <c r="O8" i="75"/>
  <c r="X8" i="75"/>
  <c r="Y8" i="75"/>
  <c r="AA8" i="75"/>
  <c r="AB8" i="75"/>
  <c r="D9" i="75"/>
  <c r="E9" i="75"/>
  <c r="S9" i="75" s="1"/>
  <c r="E10" i="5" s="1"/>
  <c r="F9" i="75"/>
  <c r="G9" i="75"/>
  <c r="H9" i="75" s="1"/>
  <c r="I9" i="75" s="1"/>
  <c r="U9" i="75" s="1"/>
  <c r="G10" i="5" s="1"/>
  <c r="J9" i="75"/>
  <c r="K9" i="75"/>
  <c r="M9" i="75" s="1"/>
  <c r="L9" i="75"/>
  <c r="N9" i="75" s="1"/>
  <c r="O9" i="75"/>
  <c r="X9" i="75"/>
  <c r="Y9" i="75"/>
  <c r="AA9" i="75"/>
  <c r="AB9" i="75"/>
  <c r="D10" i="75"/>
  <c r="E10" i="75"/>
  <c r="S10" i="75" s="1"/>
  <c r="E11" i="5" s="1"/>
  <c r="F10" i="75"/>
  <c r="G10" i="75"/>
  <c r="J10" i="75"/>
  <c r="K10" i="75"/>
  <c r="M10" i="75" s="1"/>
  <c r="L10" i="75"/>
  <c r="N10" i="75" s="1"/>
  <c r="O10" i="75"/>
  <c r="X10" i="75"/>
  <c r="Y10" i="75"/>
  <c r="AA10" i="75"/>
  <c r="AB10" i="75"/>
  <c r="D11" i="75"/>
  <c r="E11" i="75"/>
  <c r="S11" i="75" s="1"/>
  <c r="E12" i="5" s="1"/>
  <c r="F11" i="75"/>
  <c r="G11" i="75"/>
  <c r="J11" i="75"/>
  <c r="K11" i="75"/>
  <c r="M11" i="75" s="1"/>
  <c r="L11" i="75"/>
  <c r="N11" i="75" s="1"/>
  <c r="O11" i="75"/>
  <c r="X11" i="75"/>
  <c r="Y11" i="75"/>
  <c r="AA11" i="75"/>
  <c r="AB11" i="75"/>
  <c r="AC11" i="75" s="1"/>
  <c r="J12" i="5" s="1"/>
  <c r="D12" i="75"/>
  <c r="E12" i="75"/>
  <c r="S12" i="75" s="1"/>
  <c r="E13" i="5" s="1"/>
  <c r="F12" i="75"/>
  <c r="G12" i="75"/>
  <c r="H12" i="75" s="1"/>
  <c r="I12" i="75" s="1"/>
  <c r="U12" i="75" s="1"/>
  <c r="G13" i="5" s="1"/>
  <c r="J12" i="75"/>
  <c r="K12" i="75"/>
  <c r="M12" i="75" s="1"/>
  <c r="L12" i="75"/>
  <c r="N12" i="75" s="1"/>
  <c r="O12" i="75"/>
  <c r="X12" i="75"/>
  <c r="Y12" i="75"/>
  <c r="AA12" i="75"/>
  <c r="AB12" i="75"/>
  <c r="D13" i="75"/>
  <c r="E13" i="75"/>
  <c r="S13" i="75" s="1"/>
  <c r="E14" i="5" s="1"/>
  <c r="F13" i="75"/>
  <c r="G13" i="75"/>
  <c r="J13" i="75"/>
  <c r="K13" i="75"/>
  <c r="M13" i="75" s="1"/>
  <c r="T13" i="75" s="1"/>
  <c r="F14" i="5" s="1"/>
  <c r="L13" i="75"/>
  <c r="N13" i="75" s="1"/>
  <c r="O13" i="75"/>
  <c r="X13" i="75"/>
  <c r="Y13" i="75"/>
  <c r="AA13" i="75"/>
  <c r="AB13" i="75"/>
  <c r="D14" i="75"/>
  <c r="E14" i="75"/>
  <c r="S14" i="75" s="1"/>
  <c r="E15" i="5" s="1"/>
  <c r="F14" i="75"/>
  <c r="G14" i="75"/>
  <c r="J14" i="75"/>
  <c r="K14" i="75"/>
  <c r="M14" i="75" s="1"/>
  <c r="L14" i="75"/>
  <c r="N14" i="75" s="1"/>
  <c r="O14" i="75"/>
  <c r="X14" i="75"/>
  <c r="Y14" i="75"/>
  <c r="Z14" i="75" s="1"/>
  <c r="K15" i="5" s="1"/>
  <c r="AA14" i="75"/>
  <c r="AB14" i="75"/>
  <c r="D15" i="75"/>
  <c r="E15" i="75"/>
  <c r="S15" i="75" s="1"/>
  <c r="E16" i="5" s="1"/>
  <c r="F15" i="75"/>
  <c r="G15" i="75"/>
  <c r="J15" i="75"/>
  <c r="K15" i="75"/>
  <c r="M15" i="75" s="1"/>
  <c r="L15" i="75"/>
  <c r="N15" i="75" s="1"/>
  <c r="O15" i="75"/>
  <c r="X15" i="75"/>
  <c r="Y15" i="75"/>
  <c r="AA15" i="75"/>
  <c r="AB15" i="75"/>
  <c r="AC15" i="75" s="1"/>
  <c r="J16" i="5" s="1"/>
  <c r="D16" i="75"/>
  <c r="E16" i="75"/>
  <c r="S16" i="75" s="1"/>
  <c r="E17" i="5" s="1"/>
  <c r="F16" i="75"/>
  <c r="G16" i="75"/>
  <c r="H16" i="75" s="1"/>
  <c r="I16" i="75" s="1"/>
  <c r="U16" i="75" s="1"/>
  <c r="G17" i="5" s="1"/>
  <c r="J16" i="75"/>
  <c r="K16" i="75"/>
  <c r="M16" i="75" s="1"/>
  <c r="L16" i="75"/>
  <c r="N16" i="75" s="1"/>
  <c r="O16" i="75"/>
  <c r="X16" i="75"/>
  <c r="Y16" i="75"/>
  <c r="AA16" i="75"/>
  <c r="AB16" i="75"/>
  <c r="D17" i="75"/>
  <c r="E17" i="75"/>
  <c r="S17" i="75" s="1"/>
  <c r="E18" i="5" s="1"/>
  <c r="F17" i="75"/>
  <c r="G17" i="75"/>
  <c r="J17" i="75"/>
  <c r="K17" i="75"/>
  <c r="M17" i="75" s="1"/>
  <c r="L17" i="75"/>
  <c r="N17" i="75" s="1"/>
  <c r="O17" i="75"/>
  <c r="X17" i="75"/>
  <c r="Y17" i="75"/>
  <c r="AA17" i="75"/>
  <c r="AB17" i="75"/>
  <c r="AC17" i="75" s="1"/>
  <c r="D18" i="75"/>
  <c r="E18" i="75"/>
  <c r="S18" i="75" s="1"/>
  <c r="E19" i="5" s="1"/>
  <c r="F18" i="75"/>
  <c r="G18" i="75"/>
  <c r="J18" i="75"/>
  <c r="K18" i="75"/>
  <c r="M18" i="75" s="1"/>
  <c r="L18" i="75"/>
  <c r="N18" i="75" s="1"/>
  <c r="O18" i="75"/>
  <c r="X18" i="75"/>
  <c r="Y18" i="75"/>
  <c r="Z18" i="75" s="1"/>
  <c r="K19" i="5" s="1"/>
  <c r="AA18" i="75"/>
  <c r="AB18" i="75"/>
  <c r="D19" i="75"/>
  <c r="E19" i="75"/>
  <c r="S19" i="75" s="1"/>
  <c r="E20" i="5" s="1"/>
  <c r="F19" i="75"/>
  <c r="G19" i="75"/>
  <c r="J19" i="75"/>
  <c r="K19" i="75"/>
  <c r="M19" i="75" s="1"/>
  <c r="L19" i="75"/>
  <c r="N19" i="75" s="1"/>
  <c r="O19" i="75"/>
  <c r="X19" i="75"/>
  <c r="Y19" i="75"/>
  <c r="AA19" i="75"/>
  <c r="AB19" i="75"/>
  <c r="D20" i="75"/>
  <c r="E20" i="75"/>
  <c r="S20" i="75" s="1"/>
  <c r="E21" i="5" s="1"/>
  <c r="F20" i="75"/>
  <c r="G20" i="75"/>
  <c r="J20" i="75"/>
  <c r="K20" i="75"/>
  <c r="M20" i="75" s="1"/>
  <c r="L20" i="75"/>
  <c r="N20" i="75" s="1"/>
  <c r="O20" i="75"/>
  <c r="X20" i="75"/>
  <c r="Y20" i="75"/>
  <c r="AA20" i="75"/>
  <c r="AB20" i="75"/>
  <c r="D21" i="75"/>
  <c r="E21" i="75"/>
  <c r="S21" i="75" s="1"/>
  <c r="E22" i="5" s="1"/>
  <c r="F21" i="75"/>
  <c r="G21" i="75"/>
  <c r="H21" i="75" s="1"/>
  <c r="I21" i="75" s="1"/>
  <c r="U21" i="75" s="1"/>
  <c r="G22" i="5" s="1"/>
  <c r="J21" i="75"/>
  <c r="K21" i="75"/>
  <c r="M21" i="75" s="1"/>
  <c r="L21" i="75"/>
  <c r="N21" i="75" s="1"/>
  <c r="O21" i="75"/>
  <c r="X21" i="75"/>
  <c r="Y21" i="75"/>
  <c r="AA21" i="75"/>
  <c r="AB21" i="75"/>
  <c r="D22" i="75"/>
  <c r="E22" i="75"/>
  <c r="S22" i="75" s="1"/>
  <c r="E23" i="5" s="1"/>
  <c r="F22" i="75"/>
  <c r="G22" i="75"/>
  <c r="J22" i="75"/>
  <c r="K22" i="75"/>
  <c r="M22" i="75" s="1"/>
  <c r="L22" i="75"/>
  <c r="N22" i="75" s="1"/>
  <c r="O22" i="75"/>
  <c r="X22" i="75"/>
  <c r="Y22" i="75"/>
  <c r="AA22" i="75"/>
  <c r="AB22" i="75"/>
  <c r="D23" i="75"/>
  <c r="E23" i="75"/>
  <c r="S23" i="75" s="1"/>
  <c r="E24" i="5" s="1"/>
  <c r="F23" i="75"/>
  <c r="G23" i="75"/>
  <c r="J23" i="75"/>
  <c r="K23" i="75"/>
  <c r="M23" i="75" s="1"/>
  <c r="L23" i="75"/>
  <c r="N23" i="75" s="1"/>
  <c r="O23" i="75"/>
  <c r="X23" i="75"/>
  <c r="Y23" i="75"/>
  <c r="AA23" i="75"/>
  <c r="AB23" i="75"/>
  <c r="D24" i="75"/>
  <c r="E24" i="75"/>
  <c r="S24" i="75" s="1"/>
  <c r="E25" i="5" s="1"/>
  <c r="F24" i="75"/>
  <c r="G24" i="75"/>
  <c r="J24" i="75"/>
  <c r="K24" i="75"/>
  <c r="M24" i="75" s="1"/>
  <c r="L24" i="75"/>
  <c r="N24" i="75" s="1"/>
  <c r="O24" i="75"/>
  <c r="X24" i="75"/>
  <c r="Y24" i="75"/>
  <c r="AA24" i="75"/>
  <c r="AB24" i="75"/>
  <c r="D25" i="75"/>
  <c r="E25" i="75"/>
  <c r="S25" i="75" s="1"/>
  <c r="E26" i="5" s="1"/>
  <c r="F25" i="75"/>
  <c r="G25" i="75"/>
  <c r="J25" i="75"/>
  <c r="K25" i="75"/>
  <c r="M25" i="75" s="1"/>
  <c r="L25" i="75"/>
  <c r="N25" i="75" s="1"/>
  <c r="O25" i="75"/>
  <c r="X25" i="75"/>
  <c r="Y25" i="75"/>
  <c r="AA25" i="75"/>
  <c r="AB25" i="75"/>
  <c r="D26" i="75"/>
  <c r="E26" i="75"/>
  <c r="S26" i="75" s="1"/>
  <c r="E27" i="5" s="1"/>
  <c r="F26" i="75"/>
  <c r="G26" i="75"/>
  <c r="J26" i="75"/>
  <c r="K26" i="75"/>
  <c r="M26" i="75" s="1"/>
  <c r="L26" i="75"/>
  <c r="N26" i="75" s="1"/>
  <c r="O26" i="75"/>
  <c r="X26" i="75"/>
  <c r="Y26" i="75"/>
  <c r="AA26" i="75"/>
  <c r="AB26" i="75"/>
  <c r="D27" i="75"/>
  <c r="E27" i="75"/>
  <c r="S27" i="75" s="1"/>
  <c r="E28" i="5" s="1"/>
  <c r="F27" i="75"/>
  <c r="G27" i="75"/>
  <c r="J27" i="75"/>
  <c r="K27" i="75"/>
  <c r="M27" i="75" s="1"/>
  <c r="L27" i="75"/>
  <c r="N27" i="75" s="1"/>
  <c r="O27" i="75"/>
  <c r="X27" i="75"/>
  <c r="Y27" i="75"/>
  <c r="AA27" i="75"/>
  <c r="AB27" i="75"/>
  <c r="D28" i="75"/>
  <c r="E28" i="75"/>
  <c r="S28" i="75" s="1"/>
  <c r="E29" i="5" s="1"/>
  <c r="F28" i="75"/>
  <c r="G28" i="75"/>
  <c r="J28" i="75"/>
  <c r="K28" i="75"/>
  <c r="M28" i="75" s="1"/>
  <c r="L28" i="75"/>
  <c r="N28" i="75" s="1"/>
  <c r="O28" i="75"/>
  <c r="X28" i="75"/>
  <c r="Y28" i="75"/>
  <c r="AA28" i="75"/>
  <c r="AB28" i="75"/>
  <c r="D29" i="75"/>
  <c r="E29" i="75"/>
  <c r="S29" i="75" s="1"/>
  <c r="E30" i="5" s="1"/>
  <c r="F29" i="75"/>
  <c r="G29" i="75"/>
  <c r="J29" i="75"/>
  <c r="K29" i="75"/>
  <c r="M29" i="75" s="1"/>
  <c r="L29" i="75"/>
  <c r="N29" i="75" s="1"/>
  <c r="O29" i="75"/>
  <c r="X29" i="75"/>
  <c r="Y29" i="75"/>
  <c r="AA29" i="75"/>
  <c r="AB29" i="75"/>
  <c r="D30" i="75"/>
  <c r="E30" i="75"/>
  <c r="S30" i="75" s="1"/>
  <c r="E31" i="5" s="1"/>
  <c r="F30" i="75"/>
  <c r="G30" i="75"/>
  <c r="J30" i="75"/>
  <c r="K30" i="75"/>
  <c r="M30" i="75" s="1"/>
  <c r="L30" i="75"/>
  <c r="N30" i="75" s="1"/>
  <c r="O30" i="75"/>
  <c r="X30" i="75"/>
  <c r="Y30" i="75"/>
  <c r="AA30" i="75"/>
  <c r="AB30" i="75"/>
  <c r="AC30" i="75" s="1"/>
  <c r="J31" i="5" s="1"/>
  <c r="D31" i="75"/>
  <c r="E31" i="75"/>
  <c r="S31" i="75" s="1"/>
  <c r="E32" i="5" s="1"/>
  <c r="F31" i="75"/>
  <c r="G31" i="75"/>
  <c r="J31" i="75"/>
  <c r="K31" i="75"/>
  <c r="M31" i="75" s="1"/>
  <c r="L31" i="75"/>
  <c r="N31" i="75" s="1"/>
  <c r="O31" i="75"/>
  <c r="X31" i="75"/>
  <c r="Y31" i="75"/>
  <c r="AA31" i="75"/>
  <c r="AB31" i="75"/>
  <c r="D32" i="75"/>
  <c r="E32" i="75"/>
  <c r="S32" i="75" s="1"/>
  <c r="E33" i="5" s="1"/>
  <c r="F32" i="75"/>
  <c r="G32" i="75"/>
  <c r="H32" i="75" s="1"/>
  <c r="I32" i="75" s="1"/>
  <c r="U32" i="75" s="1"/>
  <c r="G33" i="5" s="1"/>
  <c r="J32" i="75"/>
  <c r="K32" i="75"/>
  <c r="M32" i="75" s="1"/>
  <c r="L32" i="75"/>
  <c r="N32" i="75" s="1"/>
  <c r="O32" i="75"/>
  <c r="X32" i="75"/>
  <c r="Y32" i="75"/>
  <c r="AA32" i="75"/>
  <c r="AB32" i="75"/>
  <c r="D33" i="75"/>
  <c r="E33" i="75"/>
  <c r="S33" i="75" s="1"/>
  <c r="E34" i="5" s="1"/>
  <c r="F33" i="75"/>
  <c r="G33" i="75"/>
  <c r="J33" i="75"/>
  <c r="K33" i="75"/>
  <c r="M33" i="75" s="1"/>
  <c r="L33" i="75"/>
  <c r="N33" i="75" s="1"/>
  <c r="O33" i="75"/>
  <c r="X33" i="75"/>
  <c r="Y33" i="75"/>
  <c r="AA33" i="75"/>
  <c r="AB33" i="75"/>
  <c r="D34" i="75"/>
  <c r="E34" i="75"/>
  <c r="S34" i="75" s="1"/>
  <c r="E35" i="5" s="1"/>
  <c r="F34" i="75"/>
  <c r="G34" i="75"/>
  <c r="J34" i="75"/>
  <c r="K34" i="75"/>
  <c r="M34" i="75" s="1"/>
  <c r="L34" i="75"/>
  <c r="N34" i="75" s="1"/>
  <c r="O34" i="75"/>
  <c r="X34" i="75"/>
  <c r="Y34" i="75"/>
  <c r="AA34" i="75"/>
  <c r="AB34" i="75"/>
  <c r="D35" i="75"/>
  <c r="E35" i="75"/>
  <c r="S35" i="75" s="1"/>
  <c r="E36" i="5" s="1"/>
  <c r="F35" i="75"/>
  <c r="G35" i="75"/>
  <c r="J35" i="75"/>
  <c r="K35" i="75"/>
  <c r="M35" i="75" s="1"/>
  <c r="L35" i="75"/>
  <c r="N35" i="75"/>
  <c r="O35" i="75"/>
  <c r="X35" i="75"/>
  <c r="Y35" i="75"/>
  <c r="AA35" i="75"/>
  <c r="AB35" i="75"/>
  <c r="D36" i="75"/>
  <c r="E36" i="75"/>
  <c r="S36" i="75" s="1"/>
  <c r="E37" i="5" s="1"/>
  <c r="F36" i="75"/>
  <c r="G36" i="75"/>
  <c r="J36" i="75"/>
  <c r="K36" i="75"/>
  <c r="M36" i="75" s="1"/>
  <c r="L36" i="75"/>
  <c r="N36" i="75" s="1"/>
  <c r="O36" i="75"/>
  <c r="X36" i="75"/>
  <c r="Y36" i="75"/>
  <c r="AA36" i="75"/>
  <c r="AB36" i="75"/>
  <c r="D37" i="75"/>
  <c r="E37" i="75"/>
  <c r="S37" i="75" s="1"/>
  <c r="E38" i="5" s="1"/>
  <c r="F37" i="75"/>
  <c r="G37" i="75"/>
  <c r="J37" i="75"/>
  <c r="K37" i="75"/>
  <c r="M37" i="75" s="1"/>
  <c r="L37" i="75"/>
  <c r="N37" i="75" s="1"/>
  <c r="O37" i="75"/>
  <c r="X37" i="75"/>
  <c r="Y37" i="75"/>
  <c r="AA37" i="75"/>
  <c r="AB37" i="75"/>
  <c r="D38" i="75"/>
  <c r="E38" i="75"/>
  <c r="S38" i="75" s="1"/>
  <c r="E39" i="5" s="1"/>
  <c r="F38" i="75"/>
  <c r="G38" i="75"/>
  <c r="J38" i="75"/>
  <c r="K38" i="75"/>
  <c r="M38" i="75" s="1"/>
  <c r="L38" i="75"/>
  <c r="N38" i="75" s="1"/>
  <c r="O38" i="75"/>
  <c r="X38" i="75"/>
  <c r="Y38" i="75"/>
  <c r="AA38" i="75"/>
  <c r="AB38" i="75"/>
  <c r="D39" i="75"/>
  <c r="E39" i="75"/>
  <c r="S39" i="75" s="1"/>
  <c r="E40" i="5" s="1"/>
  <c r="F39" i="75"/>
  <c r="G39" i="75"/>
  <c r="J39" i="75"/>
  <c r="K39" i="75"/>
  <c r="M39" i="75" s="1"/>
  <c r="L39" i="75"/>
  <c r="N39" i="75" s="1"/>
  <c r="O39" i="75"/>
  <c r="X39" i="75"/>
  <c r="Y39" i="75"/>
  <c r="AA39" i="75"/>
  <c r="AB39" i="75"/>
  <c r="D40" i="75"/>
  <c r="E40" i="75"/>
  <c r="F40" i="75"/>
  <c r="G40" i="75"/>
  <c r="J40" i="75"/>
  <c r="K40" i="75"/>
  <c r="M40" i="75" s="1"/>
  <c r="L40" i="75"/>
  <c r="N40" i="75" s="1"/>
  <c r="O40" i="75"/>
  <c r="S40" i="75"/>
  <c r="E41" i="5" s="1"/>
  <c r="X40" i="75"/>
  <c r="Y40" i="75"/>
  <c r="AA40" i="75"/>
  <c r="AB40" i="75"/>
  <c r="D41" i="75"/>
  <c r="E41" i="75"/>
  <c r="S41" i="75" s="1"/>
  <c r="E42" i="5" s="1"/>
  <c r="F41" i="75"/>
  <c r="G41" i="75"/>
  <c r="J41" i="75"/>
  <c r="K41" i="75"/>
  <c r="M41" i="75" s="1"/>
  <c r="L41" i="75"/>
  <c r="N41" i="75" s="1"/>
  <c r="O41" i="75"/>
  <c r="X41" i="75"/>
  <c r="Y41" i="75"/>
  <c r="AA41" i="75"/>
  <c r="AB41" i="75"/>
  <c r="D42" i="75"/>
  <c r="E42" i="75"/>
  <c r="S42" i="75" s="1"/>
  <c r="E43" i="5" s="1"/>
  <c r="F42" i="75"/>
  <c r="G42" i="75"/>
  <c r="J42" i="75"/>
  <c r="K42" i="75"/>
  <c r="M42" i="75" s="1"/>
  <c r="T42" i="75" s="1"/>
  <c r="F43" i="5" s="1"/>
  <c r="L42" i="75"/>
  <c r="N42" i="75" s="1"/>
  <c r="O42" i="75"/>
  <c r="X42" i="75"/>
  <c r="Y42" i="75"/>
  <c r="AA42" i="75"/>
  <c r="AB42" i="75"/>
  <c r="D43" i="75"/>
  <c r="E43" i="75"/>
  <c r="S43" i="75" s="1"/>
  <c r="E44" i="5" s="1"/>
  <c r="F43" i="75"/>
  <c r="G43" i="75"/>
  <c r="J43" i="75"/>
  <c r="K43" i="75"/>
  <c r="M43" i="75" s="1"/>
  <c r="L43" i="75"/>
  <c r="N43" i="75" s="1"/>
  <c r="O43" i="75"/>
  <c r="X43" i="75"/>
  <c r="Y43" i="75"/>
  <c r="AA43" i="75"/>
  <c r="AB43" i="75"/>
  <c r="D44" i="75"/>
  <c r="E44" i="75"/>
  <c r="S44" i="75" s="1"/>
  <c r="E45" i="5" s="1"/>
  <c r="F44" i="75"/>
  <c r="G44" i="75"/>
  <c r="J44" i="75"/>
  <c r="K44" i="75"/>
  <c r="M44" i="75" s="1"/>
  <c r="L44" i="75"/>
  <c r="N44" i="75" s="1"/>
  <c r="O44" i="75"/>
  <c r="X44" i="75"/>
  <c r="Y44" i="75"/>
  <c r="AA44" i="75"/>
  <c r="AB44" i="75"/>
  <c r="D45" i="75"/>
  <c r="E45" i="75"/>
  <c r="S45" i="75" s="1"/>
  <c r="E46" i="5" s="1"/>
  <c r="F45" i="75"/>
  <c r="G45" i="75"/>
  <c r="J45" i="75"/>
  <c r="K45" i="75"/>
  <c r="M45" i="75" s="1"/>
  <c r="L45" i="75"/>
  <c r="N45" i="75" s="1"/>
  <c r="O45" i="75"/>
  <c r="X45" i="75"/>
  <c r="Y45" i="75"/>
  <c r="AA45" i="75"/>
  <c r="AB45" i="75"/>
  <c r="D46" i="75"/>
  <c r="E46" i="75"/>
  <c r="S46" i="75" s="1"/>
  <c r="E47" i="5" s="1"/>
  <c r="F46" i="75"/>
  <c r="G46" i="75"/>
  <c r="J46" i="75"/>
  <c r="K46" i="75"/>
  <c r="M46" i="75" s="1"/>
  <c r="L46" i="75"/>
  <c r="N46" i="75" s="1"/>
  <c r="O46" i="75"/>
  <c r="X46" i="75"/>
  <c r="Y46" i="75"/>
  <c r="AA46" i="75"/>
  <c r="AB46" i="75"/>
  <c r="D47" i="75"/>
  <c r="E47" i="75"/>
  <c r="S47" i="75" s="1"/>
  <c r="E48" i="5" s="1"/>
  <c r="F47" i="75"/>
  <c r="G47" i="75"/>
  <c r="J47" i="75"/>
  <c r="K47" i="75"/>
  <c r="M47" i="75" s="1"/>
  <c r="L47" i="75"/>
  <c r="N47" i="75" s="1"/>
  <c r="O47" i="75"/>
  <c r="X47" i="75"/>
  <c r="Y47" i="75"/>
  <c r="AA47" i="75"/>
  <c r="AB47" i="75"/>
  <c r="D48" i="75"/>
  <c r="E48" i="75"/>
  <c r="S48" i="75" s="1"/>
  <c r="E49" i="5" s="1"/>
  <c r="F48" i="75"/>
  <c r="G48" i="75"/>
  <c r="J48" i="75"/>
  <c r="K48" i="75"/>
  <c r="M48" i="75" s="1"/>
  <c r="L48" i="75"/>
  <c r="N48" i="75" s="1"/>
  <c r="O48" i="75"/>
  <c r="X48" i="75"/>
  <c r="Y48" i="75"/>
  <c r="AA48" i="75"/>
  <c r="AB48" i="75"/>
  <c r="D49" i="75"/>
  <c r="E49" i="75"/>
  <c r="S49" i="75" s="1"/>
  <c r="E50" i="5" s="1"/>
  <c r="F49" i="75"/>
  <c r="G49" i="75"/>
  <c r="J49" i="75"/>
  <c r="K49" i="75"/>
  <c r="M49" i="75" s="1"/>
  <c r="L49" i="75"/>
  <c r="N49" i="75" s="1"/>
  <c r="O49" i="75"/>
  <c r="X49" i="75"/>
  <c r="Y49" i="75"/>
  <c r="AA49" i="75"/>
  <c r="AB49" i="75"/>
  <c r="D50" i="75"/>
  <c r="E50" i="75"/>
  <c r="S50" i="75" s="1"/>
  <c r="E51" i="5" s="1"/>
  <c r="F50" i="75"/>
  <c r="G50" i="75"/>
  <c r="H50" i="75" s="1"/>
  <c r="I50" i="75" s="1"/>
  <c r="U50" i="75" s="1"/>
  <c r="G51" i="5" s="1"/>
  <c r="J50" i="75"/>
  <c r="K50" i="75"/>
  <c r="M50" i="75" s="1"/>
  <c r="L50" i="75"/>
  <c r="N50" i="75" s="1"/>
  <c r="O50" i="75"/>
  <c r="X50" i="75"/>
  <c r="Y50" i="75"/>
  <c r="AA50" i="75"/>
  <c r="AB50" i="75"/>
  <c r="D51" i="75"/>
  <c r="E51" i="75"/>
  <c r="S51" i="75" s="1"/>
  <c r="E52" i="5" s="1"/>
  <c r="F51" i="75"/>
  <c r="G51" i="75"/>
  <c r="J51" i="75"/>
  <c r="K51" i="75"/>
  <c r="M51" i="75" s="1"/>
  <c r="L51" i="75"/>
  <c r="N51" i="75"/>
  <c r="O51" i="75"/>
  <c r="X51" i="75"/>
  <c r="Y51" i="75"/>
  <c r="AA51" i="75"/>
  <c r="AB51" i="75"/>
  <c r="D52" i="75"/>
  <c r="E52" i="75"/>
  <c r="S52" i="75" s="1"/>
  <c r="E53" i="5" s="1"/>
  <c r="F52" i="75"/>
  <c r="G52" i="75"/>
  <c r="J52" i="75"/>
  <c r="K52" i="75"/>
  <c r="M52" i="75" s="1"/>
  <c r="L52" i="75"/>
  <c r="N52" i="75" s="1"/>
  <c r="O52" i="75"/>
  <c r="X52" i="75"/>
  <c r="Y52" i="75"/>
  <c r="AA52" i="75"/>
  <c r="AB52" i="75"/>
  <c r="D53" i="75"/>
  <c r="E53" i="75"/>
  <c r="S53" i="75" s="1"/>
  <c r="E54" i="5" s="1"/>
  <c r="F53" i="75"/>
  <c r="G53" i="75"/>
  <c r="J53" i="75"/>
  <c r="K53" i="75"/>
  <c r="M53" i="75" s="1"/>
  <c r="L53" i="75"/>
  <c r="N53" i="75" s="1"/>
  <c r="O53" i="75"/>
  <c r="X53" i="75"/>
  <c r="Y53" i="75"/>
  <c r="AA53" i="75"/>
  <c r="AB53" i="75"/>
  <c r="D54" i="75"/>
  <c r="E54" i="75"/>
  <c r="S54" i="75" s="1"/>
  <c r="E55" i="5" s="1"/>
  <c r="F54" i="75"/>
  <c r="G54" i="75"/>
  <c r="J54" i="75"/>
  <c r="K54" i="75"/>
  <c r="M54" i="75" s="1"/>
  <c r="L54" i="75"/>
  <c r="N54" i="75" s="1"/>
  <c r="O54" i="75"/>
  <c r="X54" i="75"/>
  <c r="Y54" i="75"/>
  <c r="AA54" i="75"/>
  <c r="AB54" i="75"/>
  <c r="D55" i="75"/>
  <c r="E55" i="75"/>
  <c r="S55" i="75" s="1"/>
  <c r="E56" i="5" s="1"/>
  <c r="F55" i="75"/>
  <c r="G55" i="75"/>
  <c r="J55" i="75"/>
  <c r="K55" i="75"/>
  <c r="M55" i="75" s="1"/>
  <c r="L55" i="75"/>
  <c r="N55" i="75" s="1"/>
  <c r="O55" i="75"/>
  <c r="X55" i="75"/>
  <c r="Y55" i="75"/>
  <c r="AA55" i="75"/>
  <c r="AB55" i="75"/>
  <c r="D56" i="75"/>
  <c r="E56" i="75"/>
  <c r="S56" i="75" s="1"/>
  <c r="E57" i="5" s="1"/>
  <c r="F56" i="75"/>
  <c r="G56" i="75"/>
  <c r="J56" i="75"/>
  <c r="K56" i="75"/>
  <c r="M56" i="75" s="1"/>
  <c r="L56" i="75"/>
  <c r="N56" i="75" s="1"/>
  <c r="O56" i="75"/>
  <c r="X56" i="75"/>
  <c r="Y56" i="75"/>
  <c r="AA56" i="75"/>
  <c r="AC56" i="75" s="1"/>
  <c r="J57" i="5" s="1"/>
  <c r="AB56" i="75"/>
  <c r="D57" i="75"/>
  <c r="E57" i="75"/>
  <c r="S57" i="75" s="1"/>
  <c r="E58" i="5" s="1"/>
  <c r="F57" i="75"/>
  <c r="G57" i="75"/>
  <c r="J57" i="75"/>
  <c r="K57" i="75"/>
  <c r="M57" i="75" s="1"/>
  <c r="L57" i="75"/>
  <c r="N57" i="75" s="1"/>
  <c r="O57" i="75"/>
  <c r="X57" i="75"/>
  <c r="Y57" i="75"/>
  <c r="AA57" i="75"/>
  <c r="AB57" i="75"/>
  <c r="D58" i="75"/>
  <c r="E58" i="75"/>
  <c r="S58" i="75" s="1"/>
  <c r="E59" i="5" s="1"/>
  <c r="F58" i="75"/>
  <c r="G58" i="75"/>
  <c r="J58" i="75"/>
  <c r="K58" i="75"/>
  <c r="M58" i="75" s="1"/>
  <c r="L58" i="75"/>
  <c r="N58" i="75" s="1"/>
  <c r="O58" i="75"/>
  <c r="X58" i="75"/>
  <c r="Y58" i="75"/>
  <c r="AA58" i="75"/>
  <c r="AB58" i="75"/>
  <c r="D59" i="75"/>
  <c r="E59" i="75"/>
  <c r="S59" i="75" s="1"/>
  <c r="E60" i="5" s="1"/>
  <c r="F59" i="75"/>
  <c r="G59" i="75"/>
  <c r="J59" i="75"/>
  <c r="K59" i="75"/>
  <c r="M59" i="75" s="1"/>
  <c r="L59" i="75"/>
  <c r="N59" i="75" s="1"/>
  <c r="O59" i="75"/>
  <c r="X59" i="75"/>
  <c r="Y59" i="75"/>
  <c r="AA59" i="75"/>
  <c r="AB59" i="75"/>
  <c r="D60" i="75"/>
  <c r="E60" i="75"/>
  <c r="S60" i="75" s="1"/>
  <c r="E61" i="5" s="1"/>
  <c r="F60" i="75"/>
  <c r="G60" i="75"/>
  <c r="J60" i="75"/>
  <c r="K60" i="75"/>
  <c r="M60" i="75" s="1"/>
  <c r="L60" i="75"/>
  <c r="N60" i="75" s="1"/>
  <c r="O60" i="75"/>
  <c r="X60" i="75"/>
  <c r="Y60" i="75"/>
  <c r="AA60" i="75"/>
  <c r="AB60" i="75"/>
  <c r="D61" i="75"/>
  <c r="E61" i="75"/>
  <c r="S61" i="75" s="1"/>
  <c r="E62" i="5" s="1"/>
  <c r="F61" i="75"/>
  <c r="G61" i="75"/>
  <c r="J61" i="75"/>
  <c r="K61" i="75"/>
  <c r="M61" i="75" s="1"/>
  <c r="L61" i="75"/>
  <c r="N61" i="75" s="1"/>
  <c r="O61" i="75"/>
  <c r="X61" i="75"/>
  <c r="Y61" i="75"/>
  <c r="AA61" i="75"/>
  <c r="AB61" i="75"/>
  <c r="D62" i="75"/>
  <c r="E62" i="75"/>
  <c r="S62" i="75" s="1"/>
  <c r="E63" i="5" s="1"/>
  <c r="F62" i="75"/>
  <c r="G62" i="75"/>
  <c r="J62" i="75"/>
  <c r="K62" i="75"/>
  <c r="M62" i="75" s="1"/>
  <c r="L62" i="75"/>
  <c r="N62" i="75" s="1"/>
  <c r="O62" i="75"/>
  <c r="X62" i="75"/>
  <c r="Y62" i="75"/>
  <c r="AA62" i="75"/>
  <c r="AB62" i="75"/>
  <c r="D63" i="75"/>
  <c r="E63" i="75"/>
  <c r="S63" i="75" s="1"/>
  <c r="E64" i="5" s="1"/>
  <c r="F63" i="75"/>
  <c r="G63" i="75"/>
  <c r="J63" i="75"/>
  <c r="K63" i="75"/>
  <c r="M63" i="75" s="1"/>
  <c r="L63" i="75"/>
  <c r="N63" i="75" s="1"/>
  <c r="O63" i="75"/>
  <c r="X63" i="75"/>
  <c r="Y63" i="75"/>
  <c r="AA63" i="75"/>
  <c r="AB63" i="75"/>
  <c r="D64" i="75"/>
  <c r="E64" i="75"/>
  <c r="S64" i="75" s="1"/>
  <c r="E65" i="5" s="1"/>
  <c r="F64" i="75"/>
  <c r="G64" i="75"/>
  <c r="J64" i="75"/>
  <c r="K64" i="75"/>
  <c r="M64" i="75" s="1"/>
  <c r="L64" i="75"/>
  <c r="N64" i="75" s="1"/>
  <c r="O64" i="75"/>
  <c r="X64" i="75"/>
  <c r="Y64" i="75"/>
  <c r="AA64" i="75"/>
  <c r="AB64" i="75"/>
  <c r="D65" i="75"/>
  <c r="E65" i="75"/>
  <c r="F65" i="75"/>
  <c r="G65" i="75"/>
  <c r="J65" i="75"/>
  <c r="K65" i="75"/>
  <c r="M65" i="75" s="1"/>
  <c r="L65" i="75"/>
  <c r="N65" i="75" s="1"/>
  <c r="O65" i="75"/>
  <c r="S65" i="75"/>
  <c r="E66" i="5" s="1"/>
  <c r="X65" i="75"/>
  <c r="Y65" i="75"/>
  <c r="AA65" i="75"/>
  <c r="AB65" i="75"/>
  <c r="D66" i="75"/>
  <c r="E66" i="75"/>
  <c r="S66" i="75" s="1"/>
  <c r="E67" i="5" s="1"/>
  <c r="F66" i="75"/>
  <c r="G66" i="75"/>
  <c r="J66" i="75"/>
  <c r="K66" i="75"/>
  <c r="M66" i="75" s="1"/>
  <c r="L66" i="75"/>
  <c r="N66" i="75" s="1"/>
  <c r="O66" i="75"/>
  <c r="X66" i="75"/>
  <c r="Y66" i="75"/>
  <c r="AA66" i="75"/>
  <c r="AB66" i="75"/>
  <c r="D67" i="75"/>
  <c r="E67" i="75"/>
  <c r="S67" i="75" s="1"/>
  <c r="E68" i="5" s="1"/>
  <c r="F67" i="75"/>
  <c r="G67" i="75"/>
  <c r="J67" i="75"/>
  <c r="K67" i="75"/>
  <c r="M67" i="75" s="1"/>
  <c r="L67" i="75"/>
  <c r="N67" i="75" s="1"/>
  <c r="O67" i="75"/>
  <c r="X67" i="75"/>
  <c r="Y67" i="75"/>
  <c r="AA67" i="75"/>
  <c r="AB67" i="75"/>
  <c r="D68" i="75"/>
  <c r="E68" i="75"/>
  <c r="S68" i="75" s="1"/>
  <c r="E69" i="5" s="1"/>
  <c r="F68" i="75"/>
  <c r="G68" i="75"/>
  <c r="J68" i="75"/>
  <c r="K68" i="75"/>
  <c r="M68" i="75" s="1"/>
  <c r="L68" i="75"/>
  <c r="N68" i="75" s="1"/>
  <c r="O68" i="75"/>
  <c r="X68" i="75"/>
  <c r="Y68" i="75"/>
  <c r="AA68" i="75"/>
  <c r="AB68" i="75"/>
  <c r="D69" i="75"/>
  <c r="E69" i="75"/>
  <c r="S69" i="75" s="1"/>
  <c r="E70" i="5" s="1"/>
  <c r="F69" i="75"/>
  <c r="G69" i="75"/>
  <c r="J69" i="75"/>
  <c r="K69" i="75"/>
  <c r="M69" i="75" s="1"/>
  <c r="L69" i="75"/>
  <c r="N69" i="75" s="1"/>
  <c r="O69" i="75"/>
  <c r="X69" i="75"/>
  <c r="Y69" i="75"/>
  <c r="AA69" i="75"/>
  <c r="AB69" i="75"/>
  <c r="D70" i="75"/>
  <c r="E70" i="75"/>
  <c r="S70" i="75" s="1"/>
  <c r="E71" i="5" s="1"/>
  <c r="F70" i="75"/>
  <c r="G70" i="75"/>
  <c r="J70" i="75"/>
  <c r="K70" i="75"/>
  <c r="M70" i="75" s="1"/>
  <c r="L70" i="75"/>
  <c r="N70" i="75" s="1"/>
  <c r="O70" i="75"/>
  <c r="X70" i="75"/>
  <c r="Y70" i="75"/>
  <c r="AA70" i="75"/>
  <c r="AB70" i="75"/>
  <c r="D71" i="75"/>
  <c r="E71" i="75"/>
  <c r="S71" i="75" s="1"/>
  <c r="E72" i="5" s="1"/>
  <c r="F71" i="75"/>
  <c r="G71" i="75"/>
  <c r="J71" i="75"/>
  <c r="K71" i="75"/>
  <c r="M71" i="75" s="1"/>
  <c r="L71" i="75"/>
  <c r="N71" i="75" s="1"/>
  <c r="O71" i="75"/>
  <c r="X71" i="75"/>
  <c r="Y71" i="75"/>
  <c r="AA71" i="75"/>
  <c r="AB71" i="75"/>
  <c r="D72" i="75"/>
  <c r="E72" i="75"/>
  <c r="S72" i="75" s="1"/>
  <c r="E73" i="5" s="1"/>
  <c r="F72" i="75"/>
  <c r="G72" i="75"/>
  <c r="J72" i="75"/>
  <c r="K72" i="75"/>
  <c r="M72" i="75" s="1"/>
  <c r="L72" i="75"/>
  <c r="N72" i="75" s="1"/>
  <c r="O72" i="75"/>
  <c r="X72" i="75"/>
  <c r="Y72" i="75"/>
  <c r="AA72" i="75"/>
  <c r="AB72" i="75"/>
  <c r="D73" i="75"/>
  <c r="E73" i="75"/>
  <c r="S73" i="75" s="1"/>
  <c r="F73" i="75"/>
  <c r="G73" i="75"/>
  <c r="J73" i="75"/>
  <c r="K73" i="75"/>
  <c r="M73" i="75" s="1"/>
  <c r="L73" i="75"/>
  <c r="N73" i="75" s="1"/>
  <c r="O73" i="75"/>
  <c r="X73" i="75"/>
  <c r="Y73" i="75"/>
  <c r="AA73" i="75"/>
  <c r="AB73" i="75"/>
  <c r="D74" i="75"/>
  <c r="E74" i="75"/>
  <c r="S74" i="75" s="1"/>
  <c r="E75" i="5" s="1"/>
  <c r="F74" i="75"/>
  <c r="G74" i="75"/>
  <c r="J74" i="75"/>
  <c r="K74" i="75"/>
  <c r="M74" i="75" s="1"/>
  <c r="L74" i="75"/>
  <c r="N74" i="75" s="1"/>
  <c r="P74" i="75" s="1"/>
  <c r="O74" i="75"/>
  <c r="X74" i="75"/>
  <c r="Y74" i="75"/>
  <c r="AA74" i="75"/>
  <c r="AB74" i="75"/>
  <c r="D75" i="75"/>
  <c r="E75" i="75"/>
  <c r="S75" i="75" s="1"/>
  <c r="E76" i="5" s="1"/>
  <c r="F75" i="75"/>
  <c r="G75" i="75"/>
  <c r="J75" i="75"/>
  <c r="K75" i="75"/>
  <c r="M75" i="75" s="1"/>
  <c r="L75" i="75"/>
  <c r="N75" i="75" s="1"/>
  <c r="P75" i="75" s="1"/>
  <c r="O75" i="75"/>
  <c r="X75" i="75"/>
  <c r="Y75" i="75"/>
  <c r="AA75" i="75"/>
  <c r="AB75" i="75"/>
  <c r="D76" i="75"/>
  <c r="E76" i="75"/>
  <c r="S76" i="75" s="1"/>
  <c r="E77" i="5" s="1"/>
  <c r="F76" i="75"/>
  <c r="G76" i="75"/>
  <c r="J76" i="75"/>
  <c r="K76" i="75"/>
  <c r="M76" i="75" s="1"/>
  <c r="L76" i="75"/>
  <c r="N76" i="75" s="1"/>
  <c r="P76" i="75" s="1"/>
  <c r="O76" i="75"/>
  <c r="X76" i="75"/>
  <c r="Y76" i="75"/>
  <c r="AA76" i="75"/>
  <c r="AB76" i="75"/>
  <c r="D77" i="75"/>
  <c r="E77" i="75"/>
  <c r="S77" i="75" s="1"/>
  <c r="E78" i="5" s="1"/>
  <c r="F77" i="75"/>
  <c r="G77" i="75"/>
  <c r="J77" i="75"/>
  <c r="K77" i="75"/>
  <c r="M77" i="75" s="1"/>
  <c r="L77" i="75"/>
  <c r="N77" i="75" s="1"/>
  <c r="O77" i="75"/>
  <c r="X77" i="75"/>
  <c r="Y77" i="75"/>
  <c r="Z77" i="75"/>
  <c r="K78" i="5" s="1"/>
  <c r="AA77" i="75"/>
  <c r="AB77" i="75"/>
  <c r="D78" i="75"/>
  <c r="E78" i="75"/>
  <c r="S78" i="75" s="1"/>
  <c r="E79" i="5" s="1"/>
  <c r="F78" i="75"/>
  <c r="G78" i="75"/>
  <c r="J78" i="75"/>
  <c r="K78" i="75"/>
  <c r="M78" i="75" s="1"/>
  <c r="L78" i="75"/>
  <c r="N78" i="75" s="1"/>
  <c r="O78" i="75"/>
  <c r="X78" i="75"/>
  <c r="Y78" i="75"/>
  <c r="AA78" i="75"/>
  <c r="AB78" i="75"/>
  <c r="D79" i="75"/>
  <c r="E79" i="75"/>
  <c r="S79" i="75" s="1"/>
  <c r="E80" i="5" s="1"/>
  <c r="F79" i="75"/>
  <c r="G79" i="75"/>
  <c r="J79" i="75"/>
  <c r="K79" i="75"/>
  <c r="M79" i="75" s="1"/>
  <c r="L79" i="75"/>
  <c r="N79" i="75" s="1"/>
  <c r="O79" i="75"/>
  <c r="X79" i="75"/>
  <c r="Y79" i="75"/>
  <c r="AA79" i="75"/>
  <c r="AB79" i="75"/>
  <c r="D80" i="75"/>
  <c r="E80" i="75"/>
  <c r="S80" i="75" s="1"/>
  <c r="E81" i="5" s="1"/>
  <c r="F80" i="75"/>
  <c r="G80" i="75"/>
  <c r="J80" i="75"/>
  <c r="K80" i="75"/>
  <c r="M80" i="75" s="1"/>
  <c r="T80" i="75" s="1"/>
  <c r="F81" i="5" s="1"/>
  <c r="L80" i="75"/>
  <c r="N80" i="75" s="1"/>
  <c r="O80" i="75"/>
  <c r="X80" i="75"/>
  <c r="Y80" i="75"/>
  <c r="AA80" i="75"/>
  <c r="AB80" i="75"/>
  <c r="D81" i="75"/>
  <c r="E81" i="75"/>
  <c r="S81" i="75" s="1"/>
  <c r="E82" i="5" s="1"/>
  <c r="F81" i="75"/>
  <c r="G81" i="75"/>
  <c r="J81" i="75"/>
  <c r="K81" i="75"/>
  <c r="M81" i="75" s="1"/>
  <c r="L81" i="75"/>
  <c r="N81" i="75" s="1"/>
  <c r="O81" i="75"/>
  <c r="X81" i="75"/>
  <c r="Y81" i="75"/>
  <c r="AA81" i="75"/>
  <c r="AB81" i="75"/>
  <c r="D82" i="75"/>
  <c r="E82" i="75"/>
  <c r="S82" i="75" s="1"/>
  <c r="E83" i="5" s="1"/>
  <c r="F82" i="75"/>
  <c r="G82" i="75"/>
  <c r="J82" i="75"/>
  <c r="K82" i="75"/>
  <c r="M82" i="75" s="1"/>
  <c r="L82" i="75"/>
  <c r="N82" i="75" s="1"/>
  <c r="O82" i="75"/>
  <c r="X82" i="75"/>
  <c r="Y82" i="75"/>
  <c r="AA82" i="75"/>
  <c r="AB82" i="75"/>
  <c r="D83" i="75"/>
  <c r="E83" i="75"/>
  <c r="S83" i="75" s="1"/>
  <c r="E84" i="5" s="1"/>
  <c r="F83" i="75"/>
  <c r="G83" i="75"/>
  <c r="J83" i="75"/>
  <c r="K83" i="75"/>
  <c r="M83" i="75" s="1"/>
  <c r="L83" i="75"/>
  <c r="N83" i="75" s="1"/>
  <c r="O83" i="75"/>
  <c r="X83" i="75"/>
  <c r="Y83" i="75"/>
  <c r="AA83" i="75"/>
  <c r="AB83" i="75"/>
  <c r="D84" i="75"/>
  <c r="E84" i="75"/>
  <c r="S84" i="75" s="1"/>
  <c r="E85" i="5" s="1"/>
  <c r="F84" i="75"/>
  <c r="G84" i="75"/>
  <c r="J84" i="75"/>
  <c r="K84" i="75"/>
  <c r="M84" i="75" s="1"/>
  <c r="L84" i="75"/>
  <c r="N84" i="75" s="1"/>
  <c r="O84" i="75"/>
  <c r="X84" i="75"/>
  <c r="Y84" i="75"/>
  <c r="AA84" i="75"/>
  <c r="AB84" i="75"/>
  <c r="D85" i="75"/>
  <c r="E85" i="75"/>
  <c r="S85" i="75" s="1"/>
  <c r="E86" i="5" s="1"/>
  <c r="F85" i="75"/>
  <c r="G85" i="75"/>
  <c r="J85" i="75"/>
  <c r="K85" i="75"/>
  <c r="M85" i="75" s="1"/>
  <c r="L85" i="75"/>
  <c r="N85" i="75"/>
  <c r="O85" i="75"/>
  <c r="X85" i="75"/>
  <c r="Y85" i="75"/>
  <c r="AA85" i="75"/>
  <c r="AB85" i="75"/>
  <c r="D86" i="75"/>
  <c r="E86" i="75"/>
  <c r="S86" i="75" s="1"/>
  <c r="E87" i="5" s="1"/>
  <c r="F86" i="75"/>
  <c r="G86" i="75"/>
  <c r="J86" i="75"/>
  <c r="K86" i="75"/>
  <c r="M86" i="75" s="1"/>
  <c r="L86" i="75"/>
  <c r="N86" i="75" s="1"/>
  <c r="O86" i="75"/>
  <c r="X86" i="75"/>
  <c r="Y86" i="75"/>
  <c r="AA86" i="75"/>
  <c r="AB86" i="75"/>
  <c r="D87" i="75"/>
  <c r="E87" i="75"/>
  <c r="S87" i="75" s="1"/>
  <c r="E88" i="5" s="1"/>
  <c r="F87" i="75"/>
  <c r="G87" i="75"/>
  <c r="J87" i="75"/>
  <c r="K87" i="75"/>
  <c r="M87" i="75" s="1"/>
  <c r="L87" i="75"/>
  <c r="N87" i="75" s="1"/>
  <c r="O87" i="75"/>
  <c r="X87" i="75"/>
  <c r="Y87" i="75"/>
  <c r="AA87" i="75"/>
  <c r="AB87" i="75"/>
  <c r="D88" i="75"/>
  <c r="E88" i="75"/>
  <c r="S88" i="75" s="1"/>
  <c r="E89" i="5" s="1"/>
  <c r="F88" i="75"/>
  <c r="G88" i="75"/>
  <c r="J88" i="75"/>
  <c r="K88" i="75"/>
  <c r="M88" i="75" s="1"/>
  <c r="L88" i="75"/>
  <c r="N88" i="75" s="1"/>
  <c r="O88" i="75"/>
  <c r="X88" i="75"/>
  <c r="Y88" i="75"/>
  <c r="AA88" i="75"/>
  <c r="AB88" i="75"/>
  <c r="D89" i="75"/>
  <c r="E89" i="75"/>
  <c r="S89" i="75" s="1"/>
  <c r="E90" i="5" s="1"/>
  <c r="F89" i="75"/>
  <c r="G89" i="75"/>
  <c r="J89" i="75"/>
  <c r="K89" i="75"/>
  <c r="M89" i="75" s="1"/>
  <c r="L89" i="75"/>
  <c r="N89" i="75" s="1"/>
  <c r="O89" i="75"/>
  <c r="X89" i="75"/>
  <c r="Y89" i="75"/>
  <c r="AA89" i="75"/>
  <c r="AB89" i="75"/>
  <c r="D90" i="75"/>
  <c r="E90" i="75"/>
  <c r="S90" i="75" s="1"/>
  <c r="E91" i="5" s="1"/>
  <c r="F90" i="75"/>
  <c r="G90" i="75"/>
  <c r="J90" i="75"/>
  <c r="K90" i="75"/>
  <c r="M90" i="75" s="1"/>
  <c r="L90" i="75"/>
  <c r="N90" i="75" s="1"/>
  <c r="O90" i="75"/>
  <c r="X90" i="75"/>
  <c r="Z90" i="75" s="1"/>
  <c r="K91" i="5" s="1"/>
  <c r="Y90" i="75"/>
  <c r="AA90" i="75"/>
  <c r="AB90" i="75"/>
  <c r="D91" i="75"/>
  <c r="E91" i="75"/>
  <c r="S91" i="75" s="1"/>
  <c r="E92" i="5" s="1"/>
  <c r="F91" i="75"/>
  <c r="G91" i="75"/>
  <c r="J91" i="75"/>
  <c r="K91" i="75"/>
  <c r="M91" i="75" s="1"/>
  <c r="L91" i="75"/>
  <c r="N91" i="75" s="1"/>
  <c r="O91" i="75"/>
  <c r="X91" i="75"/>
  <c r="Y91" i="75"/>
  <c r="AA91" i="75"/>
  <c r="AB91" i="75"/>
  <c r="D92" i="75"/>
  <c r="E92" i="75"/>
  <c r="S92" i="75" s="1"/>
  <c r="E93" i="5" s="1"/>
  <c r="F92" i="75"/>
  <c r="G92" i="75"/>
  <c r="J92" i="75"/>
  <c r="K92" i="75"/>
  <c r="M92" i="75" s="1"/>
  <c r="L92" i="75"/>
  <c r="N92" i="75" s="1"/>
  <c r="O92" i="75"/>
  <c r="X92" i="75"/>
  <c r="Y92" i="75"/>
  <c r="AA92" i="75"/>
  <c r="AB92" i="75"/>
  <c r="D93" i="75"/>
  <c r="E93" i="75"/>
  <c r="S93" i="75" s="1"/>
  <c r="E94" i="5" s="1"/>
  <c r="F93" i="75"/>
  <c r="G93" i="75"/>
  <c r="J93" i="75"/>
  <c r="K93" i="75"/>
  <c r="M93" i="75" s="1"/>
  <c r="L93" i="75"/>
  <c r="N93" i="75" s="1"/>
  <c r="O93" i="75"/>
  <c r="X93" i="75"/>
  <c r="Y93" i="75"/>
  <c r="AA93" i="75"/>
  <c r="AB93" i="75"/>
  <c r="D94" i="75"/>
  <c r="E94" i="75"/>
  <c r="S94" i="75" s="1"/>
  <c r="E95" i="5" s="1"/>
  <c r="F94" i="75"/>
  <c r="G94" i="75"/>
  <c r="J94" i="75"/>
  <c r="K94" i="75"/>
  <c r="M94" i="75" s="1"/>
  <c r="L94" i="75"/>
  <c r="N94" i="75" s="1"/>
  <c r="O94" i="75"/>
  <c r="X94" i="75"/>
  <c r="Z94" i="75" s="1"/>
  <c r="K95" i="5" s="1"/>
  <c r="Y94" i="75"/>
  <c r="AA94" i="75"/>
  <c r="AB94" i="75"/>
  <c r="D95" i="75"/>
  <c r="E95" i="75"/>
  <c r="S95" i="75" s="1"/>
  <c r="E96" i="5" s="1"/>
  <c r="F95" i="75"/>
  <c r="G95" i="75"/>
  <c r="J95" i="75"/>
  <c r="K95" i="75"/>
  <c r="M95" i="75" s="1"/>
  <c r="L95" i="75"/>
  <c r="N95" i="75" s="1"/>
  <c r="O95" i="75"/>
  <c r="X95" i="75"/>
  <c r="Y95" i="75"/>
  <c r="AA95" i="75"/>
  <c r="AB95" i="75"/>
  <c r="D96" i="75"/>
  <c r="E96" i="75"/>
  <c r="S96" i="75" s="1"/>
  <c r="E97" i="5" s="1"/>
  <c r="F96" i="75"/>
  <c r="G96" i="75"/>
  <c r="J96" i="75"/>
  <c r="K96" i="75"/>
  <c r="M96" i="75" s="1"/>
  <c r="L96" i="75"/>
  <c r="N96" i="75" s="1"/>
  <c r="O96" i="75"/>
  <c r="X96" i="75"/>
  <c r="Z96" i="75" s="1"/>
  <c r="K97" i="5" s="1"/>
  <c r="Y96" i="75"/>
  <c r="AA96" i="75"/>
  <c r="AB96" i="75"/>
  <c r="D97" i="75"/>
  <c r="E97" i="75"/>
  <c r="S97" i="75" s="1"/>
  <c r="E98" i="5" s="1"/>
  <c r="F97" i="75"/>
  <c r="G97" i="75"/>
  <c r="J97" i="75"/>
  <c r="K97" i="75"/>
  <c r="M97" i="75" s="1"/>
  <c r="L97" i="75"/>
  <c r="N97" i="75" s="1"/>
  <c r="O97" i="75"/>
  <c r="X97" i="75"/>
  <c r="Z97" i="75" s="1"/>
  <c r="Y97" i="75"/>
  <c r="AA97" i="75"/>
  <c r="AB97" i="75"/>
  <c r="D98" i="75"/>
  <c r="E98" i="75"/>
  <c r="F98" i="75"/>
  <c r="G98" i="75"/>
  <c r="J98" i="75"/>
  <c r="K98" i="75"/>
  <c r="M98" i="75" s="1"/>
  <c r="L98" i="75"/>
  <c r="N98" i="75" s="1"/>
  <c r="O98" i="75"/>
  <c r="S98" i="75"/>
  <c r="E99" i="5" s="1"/>
  <c r="X98" i="75"/>
  <c r="Y98" i="75"/>
  <c r="AA98" i="75"/>
  <c r="AB98" i="75"/>
  <c r="D99" i="75"/>
  <c r="E99" i="75"/>
  <c r="S99" i="75" s="1"/>
  <c r="E100" i="5" s="1"/>
  <c r="F99" i="75"/>
  <c r="G99" i="75"/>
  <c r="H99" i="75" s="1"/>
  <c r="I99" i="75" s="1"/>
  <c r="U99" i="75" s="1"/>
  <c r="G100" i="5" s="1"/>
  <c r="J99" i="75"/>
  <c r="K99" i="75"/>
  <c r="M99" i="75" s="1"/>
  <c r="L99" i="75"/>
  <c r="N99" i="75" s="1"/>
  <c r="P99" i="75" s="1"/>
  <c r="O99" i="75"/>
  <c r="X99" i="75"/>
  <c r="Y99" i="75"/>
  <c r="AA99" i="75"/>
  <c r="AB99" i="75"/>
  <c r="D100" i="75"/>
  <c r="E100" i="75"/>
  <c r="S100" i="75" s="1"/>
  <c r="E101" i="5" s="1"/>
  <c r="F100" i="75"/>
  <c r="G100" i="75"/>
  <c r="J100" i="75"/>
  <c r="K100" i="75"/>
  <c r="M100" i="75" s="1"/>
  <c r="L100" i="75"/>
  <c r="N100" i="75" s="1"/>
  <c r="P100" i="75" s="1"/>
  <c r="O100" i="75"/>
  <c r="X100" i="75"/>
  <c r="Y100" i="75"/>
  <c r="AA100" i="75"/>
  <c r="AB100" i="75"/>
  <c r="D101" i="75"/>
  <c r="E101" i="75"/>
  <c r="S101" i="75" s="1"/>
  <c r="E102" i="5" s="1"/>
  <c r="F101" i="75"/>
  <c r="G101" i="75"/>
  <c r="J101" i="75"/>
  <c r="K101" i="75"/>
  <c r="M101" i="75" s="1"/>
  <c r="L101" i="75"/>
  <c r="N101" i="75" s="1"/>
  <c r="O101" i="75"/>
  <c r="X101" i="75"/>
  <c r="Y101" i="75"/>
  <c r="Z101" i="75" s="1"/>
  <c r="AA101" i="75"/>
  <c r="AB101" i="75"/>
  <c r="D102" i="75"/>
  <c r="E102" i="75"/>
  <c r="S102" i="75" s="1"/>
  <c r="E103" i="5" s="1"/>
  <c r="F102" i="75"/>
  <c r="G102" i="75"/>
  <c r="J102" i="75"/>
  <c r="K102" i="75"/>
  <c r="M102" i="75" s="1"/>
  <c r="L102" i="75"/>
  <c r="N102" i="75" s="1"/>
  <c r="O102" i="75"/>
  <c r="X102" i="75"/>
  <c r="Y102" i="75"/>
  <c r="AA102" i="75"/>
  <c r="AB102" i="75"/>
  <c r="D103" i="75"/>
  <c r="E103" i="75"/>
  <c r="S103" i="75" s="1"/>
  <c r="E104" i="5" s="1"/>
  <c r="F103" i="75"/>
  <c r="G103" i="75"/>
  <c r="J103" i="75"/>
  <c r="K103" i="75"/>
  <c r="L103" i="75"/>
  <c r="N103" i="75" s="1"/>
  <c r="M103" i="75"/>
  <c r="O103" i="75"/>
  <c r="X103" i="75"/>
  <c r="Y103" i="75"/>
  <c r="AA103" i="75"/>
  <c r="AB103" i="75"/>
  <c r="D104" i="75"/>
  <c r="E104" i="75"/>
  <c r="S104" i="75" s="1"/>
  <c r="E105" i="5" s="1"/>
  <c r="F104" i="75"/>
  <c r="G104" i="75"/>
  <c r="J104" i="75"/>
  <c r="K104" i="75"/>
  <c r="M104" i="75" s="1"/>
  <c r="L104" i="75"/>
  <c r="N104" i="75" s="1"/>
  <c r="O104" i="75"/>
  <c r="X104" i="75"/>
  <c r="Y104" i="75"/>
  <c r="AA104" i="75"/>
  <c r="AB104" i="75"/>
  <c r="D105" i="75"/>
  <c r="E105" i="75"/>
  <c r="S105" i="75" s="1"/>
  <c r="E106" i="5" s="1"/>
  <c r="F105" i="75"/>
  <c r="G105" i="75"/>
  <c r="J105" i="75"/>
  <c r="K105" i="75"/>
  <c r="M105" i="75" s="1"/>
  <c r="L105" i="75"/>
  <c r="N105" i="75" s="1"/>
  <c r="O105" i="75"/>
  <c r="X105" i="75"/>
  <c r="Y105" i="75"/>
  <c r="AA105" i="75"/>
  <c r="AB105" i="75"/>
  <c r="D106" i="75"/>
  <c r="E106" i="75"/>
  <c r="S106" i="75" s="1"/>
  <c r="E107" i="5" s="1"/>
  <c r="F106" i="75"/>
  <c r="G106" i="75"/>
  <c r="J106" i="75"/>
  <c r="K106" i="75"/>
  <c r="M106" i="75" s="1"/>
  <c r="L106" i="75"/>
  <c r="N106" i="75" s="1"/>
  <c r="O106" i="75"/>
  <c r="X106" i="75"/>
  <c r="Y106" i="75"/>
  <c r="AA106" i="75"/>
  <c r="AB106" i="75"/>
  <c r="D107" i="75"/>
  <c r="E107" i="75"/>
  <c r="S107" i="75" s="1"/>
  <c r="E108" i="5" s="1"/>
  <c r="F107" i="75"/>
  <c r="G107" i="75"/>
  <c r="J107" i="75"/>
  <c r="K107" i="75"/>
  <c r="M107" i="75" s="1"/>
  <c r="L107" i="75"/>
  <c r="N107" i="75" s="1"/>
  <c r="O107" i="75"/>
  <c r="X107" i="75"/>
  <c r="Y107" i="75"/>
  <c r="AA107" i="75"/>
  <c r="AB107" i="75"/>
  <c r="D108" i="75"/>
  <c r="E108" i="75"/>
  <c r="S108" i="75" s="1"/>
  <c r="E109" i="5" s="1"/>
  <c r="F108" i="75"/>
  <c r="H108" i="75" s="1"/>
  <c r="I108" i="75" s="1"/>
  <c r="U108" i="75" s="1"/>
  <c r="G109" i="5" s="1"/>
  <c r="G108" i="75"/>
  <c r="J108" i="75"/>
  <c r="K108" i="75"/>
  <c r="M108" i="75" s="1"/>
  <c r="L108" i="75"/>
  <c r="N108" i="75" s="1"/>
  <c r="O108" i="75"/>
  <c r="X108" i="75"/>
  <c r="Y108" i="75"/>
  <c r="AA108" i="75"/>
  <c r="AB108" i="75"/>
  <c r="D109" i="75"/>
  <c r="E109" i="75"/>
  <c r="S109" i="75" s="1"/>
  <c r="E110" i="5" s="1"/>
  <c r="F109" i="75"/>
  <c r="G109" i="75"/>
  <c r="J109" i="75"/>
  <c r="K109" i="75"/>
  <c r="M109" i="75" s="1"/>
  <c r="L109" i="75"/>
  <c r="N109" i="75" s="1"/>
  <c r="O109" i="75"/>
  <c r="X109" i="75"/>
  <c r="Y109" i="75"/>
  <c r="AA109" i="75"/>
  <c r="AB109" i="75"/>
  <c r="D110" i="75"/>
  <c r="E110" i="75"/>
  <c r="S110" i="75" s="1"/>
  <c r="E111" i="5" s="1"/>
  <c r="F110" i="75"/>
  <c r="G110" i="75"/>
  <c r="J110" i="75"/>
  <c r="K110" i="75"/>
  <c r="M110" i="75" s="1"/>
  <c r="L110" i="75"/>
  <c r="N110" i="75" s="1"/>
  <c r="O110" i="75"/>
  <c r="X110" i="75"/>
  <c r="Y110" i="75"/>
  <c r="AA110" i="75"/>
  <c r="AB110" i="75"/>
  <c r="D111" i="75"/>
  <c r="E111" i="75"/>
  <c r="S111" i="75" s="1"/>
  <c r="E112" i="5" s="1"/>
  <c r="F111" i="75"/>
  <c r="G111" i="75"/>
  <c r="J111" i="75"/>
  <c r="K111" i="75"/>
  <c r="M111" i="75" s="1"/>
  <c r="L111" i="75"/>
  <c r="N111" i="75" s="1"/>
  <c r="O111" i="75"/>
  <c r="X111" i="75"/>
  <c r="Y111" i="75"/>
  <c r="AA111" i="75"/>
  <c r="AB111" i="75"/>
  <c r="D112" i="75"/>
  <c r="E112" i="75"/>
  <c r="S112" i="75" s="1"/>
  <c r="E113" i="5" s="1"/>
  <c r="F112" i="75"/>
  <c r="G112" i="75"/>
  <c r="J112" i="75"/>
  <c r="K112" i="75"/>
  <c r="M112" i="75" s="1"/>
  <c r="L112" i="75"/>
  <c r="N112" i="75" s="1"/>
  <c r="O112" i="75"/>
  <c r="X112" i="75"/>
  <c r="Y112" i="75"/>
  <c r="AA112" i="75"/>
  <c r="AB112" i="75"/>
  <c r="D113" i="75"/>
  <c r="E113" i="75"/>
  <c r="S113" i="75" s="1"/>
  <c r="E114" i="5" s="1"/>
  <c r="F113" i="75"/>
  <c r="G113" i="75"/>
  <c r="J113" i="75"/>
  <c r="K113" i="75"/>
  <c r="M113" i="75" s="1"/>
  <c r="L113" i="75"/>
  <c r="N113" i="75" s="1"/>
  <c r="O113" i="75"/>
  <c r="X113" i="75"/>
  <c r="Y113" i="75"/>
  <c r="AA113" i="75"/>
  <c r="AB113" i="75"/>
  <c r="D114" i="75"/>
  <c r="E114" i="75"/>
  <c r="S114" i="75" s="1"/>
  <c r="E115" i="5" s="1"/>
  <c r="F114" i="75"/>
  <c r="G114" i="75"/>
  <c r="J114" i="75"/>
  <c r="K114" i="75"/>
  <c r="M114" i="75" s="1"/>
  <c r="L114" i="75"/>
  <c r="N114" i="75" s="1"/>
  <c r="O114" i="75"/>
  <c r="X114" i="75"/>
  <c r="Y114" i="75"/>
  <c r="AA114" i="75"/>
  <c r="AB114" i="75"/>
  <c r="D115" i="75"/>
  <c r="E115" i="75"/>
  <c r="S115" i="75" s="1"/>
  <c r="E116" i="5" s="1"/>
  <c r="F115" i="75"/>
  <c r="G115" i="75"/>
  <c r="J115" i="75"/>
  <c r="K115" i="75"/>
  <c r="M115" i="75" s="1"/>
  <c r="L115" i="75"/>
  <c r="N115" i="75" s="1"/>
  <c r="O115" i="75"/>
  <c r="X115" i="75"/>
  <c r="Y115" i="75"/>
  <c r="AA115" i="75"/>
  <c r="AB115" i="75"/>
  <c r="D116" i="75"/>
  <c r="E116" i="75"/>
  <c r="S116" i="75" s="1"/>
  <c r="E117" i="5" s="1"/>
  <c r="F116" i="75"/>
  <c r="G116" i="75"/>
  <c r="J116" i="75"/>
  <c r="K116" i="75"/>
  <c r="M116" i="75" s="1"/>
  <c r="L116" i="75"/>
  <c r="N116" i="75" s="1"/>
  <c r="O116" i="75"/>
  <c r="X116" i="75"/>
  <c r="Z116" i="75" s="1"/>
  <c r="K117" i="5" s="1"/>
  <c r="Y116" i="75"/>
  <c r="AA116" i="75"/>
  <c r="AB116" i="75"/>
  <c r="D117" i="75"/>
  <c r="E117" i="75"/>
  <c r="S117" i="75" s="1"/>
  <c r="E118" i="5" s="1"/>
  <c r="F117" i="75"/>
  <c r="G117" i="75"/>
  <c r="J117" i="75"/>
  <c r="K117" i="75"/>
  <c r="M117" i="75" s="1"/>
  <c r="L117" i="75"/>
  <c r="N117" i="75" s="1"/>
  <c r="O117" i="75"/>
  <c r="X117" i="75"/>
  <c r="Y117" i="75"/>
  <c r="AA117" i="75"/>
  <c r="AB117" i="75"/>
  <c r="D118" i="75"/>
  <c r="E118" i="75"/>
  <c r="S118" i="75" s="1"/>
  <c r="E119" i="5" s="1"/>
  <c r="F118" i="75"/>
  <c r="G118" i="75"/>
  <c r="J118" i="75"/>
  <c r="K118" i="75"/>
  <c r="M118" i="75" s="1"/>
  <c r="L118" i="75"/>
  <c r="N118" i="75" s="1"/>
  <c r="O118" i="75"/>
  <c r="X118" i="75"/>
  <c r="Y118" i="75"/>
  <c r="AA118" i="75"/>
  <c r="AB118" i="75"/>
  <c r="D119" i="75"/>
  <c r="E119" i="75"/>
  <c r="S119" i="75" s="1"/>
  <c r="E120" i="5" s="1"/>
  <c r="F119" i="75"/>
  <c r="G119" i="75"/>
  <c r="J119" i="75"/>
  <c r="K119" i="75"/>
  <c r="M119" i="75" s="1"/>
  <c r="L119" i="75"/>
  <c r="N119" i="75" s="1"/>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122"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23" i="5" s="1"/>
  <c r="AN122" i="3"/>
  <c r="AO122" i="3" s="1"/>
  <c r="AP122" i="3" s="1"/>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24"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25" i="5" s="1"/>
  <c r="AN124" i="3"/>
  <c r="AO124" i="3" s="1"/>
  <c r="AP124" i="3" s="1"/>
  <c r="D125" i="3"/>
  <c r="E125" i="3"/>
  <c r="G125" i="3"/>
  <c r="H125" i="3"/>
  <c r="J125" i="3"/>
  <c r="K125" i="3" s="1"/>
  <c r="L125" i="3" s="1"/>
  <c r="M125" i="3"/>
  <c r="N125" i="3"/>
  <c r="O125" i="3"/>
  <c r="R125" i="3"/>
  <c r="S125" i="3" s="1"/>
  <c r="W125" i="3"/>
  <c r="X125" i="3"/>
  <c r="Y125" i="3"/>
  <c r="Z125" i="3"/>
  <c r="AA125" i="3" s="1"/>
  <c r="AB125" i="3"/>
  <c r="AC125" i="3" s="1"/>
  <c r="AE125" i="3"/>
  <c r="AF125" i="3"/>
  <c r="AH125" i="3"/>
  <c r="AI125" i="3"/>
  <c r="AK125" i="3"/>
  <c r="AL125" i="3" s="1"/>
  <c r="AM125" i="3" s="1"/>
  <c r="V126" i="5" s="1"/>
  <c r="AN125" i="3"/>
  <c r="AO125" i="3" s="1"/>
  <c r="AP125" i="3" s="1"/>
  <c r="D126" i="3"/>
  <c r="E126" i="3"/>
  <c r="G126" i="3"/>
  <c r="H126" i="3"/>
  <c r="J126" i="3"/>
  <c r="K126" i="3" s="1"/>
  <c r="L126" i="3" s="1"/>
  <c r="M126" i="3"/>
  <c r="N126" i="3"/>
  <c r="O126" i="3"/>
  <c r="R126" i="3"/>
  <c r="W126" i="3"/>
  <c r="X126" i="3"/>
  <c r="Y126" i="3"/>
  <c r="Z126" i="3"/>
  <c r="AA126" i="3" s="1"/>
  <c r="AB126" i="3"/>
  <c r="AC126" i="3" s="1"/>
  <c r="AE126" i="3"/>
  <c r="AF126" i="3"/>
  <c r="AH126" i="3"/>
  <c r="AI126" i="3"/>
  <c r="AK126" i="3"/>
  <c r="AL126" i="3" s="1"/>
  <c r="AM126" i="3" s="1"/>
  <c r="V127" i="5" s="1"/>
  <c r="AN126" i="3"/>
  <c r="AO126" i="3" s="1"/>
  <c r="AP126" i="3" s="1"/>
  <c r="D127" i="3"/>
  <c r="E127" i="3"/>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28"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29" i="5" s="1"/>
  <c r="AN128" i="3"/>
  <c r="AO128" i="3" s="1"/>
  <c r="AP128" i="3" s="1"/>
  <c r="D129" i="3"/>
  <c r="E129" i="3"/>
  <c r="G129" i="3"/>
  <c r="H129" i="3"/>
  <c r="J129" i="3"/>
  <c r="K129" i="3" s="1"/>
  <c r="L129" i="3" s="1"/>
  <c r="M129" i="3"/>
  <c r="N129" i="3"/>
  <c r="O129" i="3" s="1"/>
  <c r="R129" i="3"/>
  <c r="W129" i="3"/>
  <c r="X129" i="3"/>
  <c r="Y129" i="3"/>
  <c r="Z129" i="3"/>
  <c r="AA129" i="3" s="1"/>
  <c r="AB129" i="3"/>
  <c r="AC129" i="3"/>
  <c r="AE129" i="3"/>
  <c r="AF129" i="3"/>
  <c r="AH129" i="3"/>
  <c r="AI129" i="3"/>
  <c r="AK129" i="3"/>
  <c r="AL129" i="3" s="1"/>
  <c r="AM129" i="3" s="1"/>
  <c r="V130"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31"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G131" i="3" s="1"/>
  <c r="T132" i="5" s="1"/>
  <c r="AH131" i="3"/>
  <c r="AI131" i="3"/>
  <c r="AK131" i="3"/>
  <c r="AL131" i="3" s="1"/>
  <c r="AM131" i="3" s="1"/>
  <c r="V132"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33" i="5" s="1"/>
  <c r="AN132" i="3"/>
  <c r="AO132" i="3" s="1"/>
  <c r="AP132" i="3" s="1"/>
  <c r="D133" i="3"/>
  <c r="E133" i="3"/>
  <c r="G133" i="3"/>
  <c r="H133" i="3"/>
  <c r="J133" i="3"/>
  <c r="K133" i="3" s="1"/>
  <c r="L133" i="3" s="1"/>
  <c r="M133" i="3"/>
  <c r="N133" i="3"/>
  <c r="O133" i="3" s="1"/>
  <c r="R133" i="3"/>
  <c r="W133" i="3"/>
  <c r="X133" i="3"/>
  <c r="Y133" i="3"/>
  <c r="Z133" i="3"/>
  <c r="AA133" i="3" s="1"/>
  <c r="AB133" i="3"/>
  <c r="AC133" i="3" s="1"/>
  <c r="AE133" i="3"/>
  <c r="AF133" i="3"/>
  <c r="AH133" i="3"/>
  <c r="AI133" i="3"/>
  <c r="AK133" i="3"/>
  <c r="AL133" i="3" s="1"/>
  <c r="AM133" i="3" s="1"/>
  <c r="V134"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35" i="5" s="1"/>
  <c r="AN134" i="3"/>
  <c r="AO134" i="3" s="1"/>
  <c r="AP134" i="3" s="1"/>
  <c r="D135" i="3"/>
  <c r="E135" i="3"/>
  <c r="G135" i="3"/>
  <c r="H135" i="3"/>
  <c r="J135" i="3"/>
  <c r="K135" i="3" s="1"/>
  <c r="L135" i="3" s="1"/>
  <c r="M135" i="3"/>
  <c r="N135" i="3"/>
  <c r="O135" i="3"/>
  <c r="R135" i="3"/>
  <c r="T135" i="3" s="1"/>
  <c r="U135" i="3" s="1"/>
  <c r="W135" i="3"/>
  <c r="X135" i="3"/>
  <c r="Y135" i="3"/>
  <c r="Z135" i="3"/>
  <c r="AA135" i="3" s="1"/>
  <c r="AB135" i="3"/>
  <c r="AC135" i="3" s="1"/>
  <c r="AE135" i="3"/>
  <c r="AF135" i="3"/>
  <c r="AH135" i="3"/>
  <c r="AI135" i="3"/>
  <c r="AK135" i="3"/>
  <c r="AL135" i="3" s="1"/>
  <c r="AM135" i="3" s="1"/>
  <c r="V136"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37"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38"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121"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5"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6" i="5" s="1"/>
  <c r="AN5" i="3"/>
  <c r="AO5" i="3" s="1"/>
  <c r="AP5" i="3" s="1"/>
  <c r="D6" i="3"/>
  <c r="E6" i="3"/>
  <c r="G6" i="3"/>
  <c r="H6" i="3"/>
  <c r="J6" i="3"/>
  <c r="K6" i="3" s="1"/>
  <c r="L6" i="3" s="1"/>
  <c r="M6" i="3"/>
  <c r="N6" i="3"/>
  <c r="O6" i="3" s="1"/>
  <c r="R6" i="3"/>
  <c r="S6" i="3" s="1"/>
  <c r="W6" i="3"/>
  <c r="X6" i="3"/>
  <c r="Y6" i="3"/>
  <c r="Z6" i="3"/>
  <c r="AA6" i="3" s="1"/>
  <c r="AB6" i="3"/>
  <c r="AC6" i="3" s="1"/>
  <c r="AE6" i="3"/>
  <c r="AF6" i="3"/>
  <c r="AH6" i="3"/>
  <c r="AI6" i="3"/>
  <c r="AK6" i="3"/>
  <c r="AL6" i="3" s="1"/>
  <c r="AM6" i="3" s="1"/>
  <c r="V7" i="5" s="1"/>
  <c r="AN6" i="3"/>
  <c r="AO6" i="3" s="1"/>
  <c r="AP6" i="3" s="1"/>
  <c r="D7" i="3"/>
  <c r="E7" i="3"/>
  <c r="G7" i="3"/>
  <c r="H7" i="3"/>
  <c r="J7" i="3"/>
  <c r="K7" i="3" s="1"/>
  <c r="L7" i="3" s="1"/>
  <c r="M7" i="3"/>
  <c r="N7" i="3"/>
  <c r="O7" i="3" s="1"/>
  <c r="R7" i="3"/>
  <c r="W7" i="3"/>
  <c r="X7" i="3"/>
  <c r="Y7" i="3"/>
  <c r="Z7" i="3"/>
  <c r="AA7" i="3" s="1"/>
  <c r="AB7" i="3"/>
  <c r="AC7" i="3" s="1"/>
  <c r="AE7" i="3"/>
  <c r="AF7" i="3"/>
  <c r="AH7" i="3"/>
  <c r="AI7" i="3"/>
  <c r="AK7" i="3"/>
  <c r="AL7" i="3" s="1"/>
  <c r="AM7" i="3" s="1"/>
  <c r="V8" i="5" s="1"/>
  <c r="AN7" i="3"/>
  <c r="AO7" i="3" s="1"/>
  <c r="AP7" i="3" s="1"/>
  <c r="D8" i="3"/>
  <c r="E8" i="3"/>
  <c r="F8" i="3" s="1"/>
  <c r="N9" i="5" s="1"/>
  <c r="G8" i="3"/>
  <c r="H8" i="3"/>
  <c r="J8" i="3"/>
  <c r="K8" i="3"/>
  <c r="L8" i="3" s="1"/>
  <c r="M8" i="3"/>
  <c r="N8" i="3"/>
  <c r="O8" i="3" s="1"/>
  <c r="R8" i="3"/>
  <c r="W8" i="3"/>
  <c r="X8" i="3"/>
  <c r="Y8" i="3"/>
  <c r="Z8" i="3"/>
  <c r="AA8" i="3" s="1"/>
  <c r="AB8" i="3"/>
  <c r="AC8" i="3" s="1"/>
  <c r="AE8" i="3"/>
  <c r="AF8" i="3"/>
  <c r="AH8" i="3"/>
  <c r="AI8" i="3"/>
  <c r="AK8" i="3"/>
  <c r="AL8" i="3" s="1"/>
  <c r="AM8" i="3" s="1"/>
  <c r="V9" i="5" s="1"/>
  <c r="AN8" i="3"/>
  <c r="AO8" i="3" s="1"/>
  <c r="AP8" i="3" s="1"/>
  <c r="D9" i="3"/>
  <c r="E9" i="3"/>
  <c r="F9" i="3" s="1"/>
  <c r="N10" i="5" s="1"/>
  <c r="G9" i="3"/>
  <c r="H9" i="3"/>
  <c r="J9" i="3"/>
  <c r="K9" i="3" s="1"/>
  <c r="L9" i="3" s="1"/>
  <c r="M9" i="3"/>
  <c r="N9" i="3"/>
  <c r="O9" i="3" s="1"/>
  <c r="R9" i="3"/>
  <c r="W9" i="3"/>
  <c r="X9" i="3"/>
  <c r="Y9" i="3"/>
  <c r="Z9" i="3"/>
  <c r="AA9" i="3" s="1"/>
  <c r="AB9" i="3"/>
  <c r="AC9" i="3" s="1"/>
  <c r="AE9" i="3"/>
  <c r="AF9" i="3"/>
  <c r="AH9" i="3"/>
  <c r="AI9" i="3"/>
  <c r="AK9" i="3"/>
  <c r="AL9" i="3" s="1"/>
  <c r="AM9" i="3" s="1"/>
  <c r="V10"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I10" i="3"/>
  <c r="AK10" i="3"/>
  <c r="AL10" i="3" s="1"/>
  <c r="AM10" i="3" s="1"/>
  <c r="V11"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2" i="5" s="1"/>
  <c r="AN11" i="3"/>
  <c r="AO11" i="3" s="1"/>
  <c r="AP11" i="3" s="1"/>
  <c r="D12" i="3"/>
  <c r="E12" i="3"/>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 i="5" s="1"/>
  <c r="AN12" i="3"/>
  <c r="AO12" i="3" s="1"/>
  <c r="AP12" i="3" s="1"/>
  <c r="D13" i="3"/>
  <c r="E13" i="3"/>
  <c r="F13" i="3" s="1"/>
  <c r="N14" i="5" s="1"/>
  <c r="G13" i="3"/>
  <c r="H13" i="3"/>
  <c r="J13" i="3"/>
  <c r="K13" i="3" s="1"/>
  <c r="L13" i="3" s="1"/>
  <c r="M13" i="3"/>
  <c r="N13" i="3"/>
  <c r="O13" i="3" s="1"/>
  <c r="R13" i="3"/>
  <c r="W13" i="3"/>
  <c r="X13" i="3"/>
  <c r="Y13" i="3"/>
  <c r="Z13" i="3"/>
  <c r="AA13" i="3" s="1"/>
  <c r="AB13" i="3"/>
  <c r="AC13" i="3" s="1"/>
  <c r="AE13" i="3"/>
  <c r="AF13" i="3"/>
  <c r="AH13" i="3"/>
  <c r="AI13" i="3"/>
  <c r="AK13" i="3"/>
  <c r="AL13" i="3" s="1"/>
  <c r="AM13" i="3" s="1"/>
  <c r="V14"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5"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6"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7"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8" i="5" s="1"/>
  <c r="AN17" i="3"/>
  <c r="AO17" i="3" s="1"/>
  <c r="AP17" i="3" s="1"/>
  <c r="D18" i="3"/>
  <c r="E18" i="3"/>
  <c r="G18" i="3"/>
  <c r="H18" i="3"/>
  <c r="J18" i="3"/>
  <c r="K18" i="3" s="1"/>
  <c r="L18" i="3" s="1"/>
  <c r="M18" i="3"/>
  <c r="N18" i="3"/>
  <c r="O18" i="3" s="1"/>
  <c r="R18" i="3"/>
  <c r="T18" i="3" s="1"/>
  <c r="U18" i="3" s="1"/>
  <c r="W18" i="3"/>
  <c r="X18" i="3"/>
  <c r="Y18" i="3"/>
  <c r="Z18" i="3"/>
  <c r="AA18" i="3" s="1"/>
  <c r="AB18" i="3"/>
  <c r="AC18" i="3" s="1"/>
  <c r="AE18" i="3"/>
  <c r="AG18" i="3" s="1"/>
  <c r="T19" i="5" s="1"/>
  <c r="AF18" i="3"/>
  <c r="AH18" i="3"/>
  <c r="AI18" i="3"/>
  <c r="AK18" i="3"/>
  <c r="AL18" i="3" s="1"/>
  <c r="AM18" i="3" s="1"/>
  <c r="V19" i="5" s="1"/>
  <c r="AN18" i="3"/>
  <c r="AO18" i="3" s="1"/>
  <c r="AP18" i="3" s="1"/>
  <c r="D19" i="3"/>
  <c r="E19" i="3"/>
  <c r="G19" i="3"/>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20"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21" i="5" s="1"/>
  <c r="AN20" i="3"/>
  <c r="AO20" i="3" s="1"/>
  <c r="AP20" i="3" s="1"/>
  <c r="D21" i="3"/>
  <c r="F21" i="3" s="1"/>
  <c r="N22" i="5" s="1"/>
  <c r="E21" i="3"/>
  <c r="G21" i="3"/>
  <c r="H21" i="3"/>
  <c r="J21" i="3"/>
  <c r="K21" i="3" s="1"/>
  <c r="L21" i="3" s="1"/>
  <c r="M21" i="3"/>
  <c r="N21" i="3"/>
  <c r="O21" i="3" s="1"/>
  <c r="R21" i="3"/>
  <c r="S21" i="3" s="1"/>
  <c r="W21" i="3"/>
  <c r="X21" i="3"/>
  <c r="Y21" i="3"/>
  <c r="Z21" i="3"/>
  <c r="AA21" i="3" s="1"/>
  <c r="AB21" i="3"/>
  <c r="AC21" i="3" s="1"/>
  <c r="AE21" i="3"/>
  <c r="AF21" i="3"/>
  <c r="AH21" i="3"/>
  <c r="AI21" i="3"/>
  <c r="AK21" i="3"/>
  <c r="AL21" i="3" s="1"/>
  <c r="AM21" i="3" s="1"/>
  <c r="V22" i="5" s="1"/>
  <c r="AN21" i="3"/>
  <c r="AO21" i="3" s="1"/>
  <c r="AP21" i="3" s="1"/>
  <c r="D22" i="3"/>
  <c r="F22" i="3" s="1"/>
  <c r="N23" i="5" s="1"/>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23"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24" i="5" s="1"/>
  <c r="AN23" i="3"/>
  <c r="AO23" i="3" s="1"/>
  <c r="AP23" i="3" s="1"/>
  <c r="D24" i="3"/>
  <c r="E24" i="3"/>
  <c r="G24" i="3"/>
  <c r="H24" i="3"/>
  <c r="J24" i="3"/>
  <c r="K24" i="3" s="1"/>
  <c r="L24" i="3" s="1"/>
  <c r="M24" i="3"/>
  <c r="N24" i="3"/>
  <c r="O24" i="3" s="1"/>
  <c r="R24" i="3"/>
  <c r="S24" i="3" s="1"/>
  <c r="W24" i="3"/>
  <c r="X24" i="3"/>
  <c r="Y24" i="3"/>
  <c r="Z24" i="3"/>
  <c r="AA24" i="3" s="1"/>
  <c r="AB24" i="3"/>
  <c r="AC24" i="3" s="1"/>
  <c r="AE24" i="3"/>
  <c r="AF24" i="3"/>
  <c r="AH24" i="3"/>
  <c r="AI24" i="3"/>
  <c r="AK24" i="3"/>
  <c r="AL24" i="3" s="1"/>
  <c r="AM24" i="3" s="1"/>
  <c r="V25" i="5" s="1"/>
  <c r="AN24" i="3"/>
  <c r="AO24" i="3" s="1"/>
  <c r="AP24" i="3" s="1"/>
  <c r="D25" i="3"/>
  <c r="E25" i="3"/>
  <c r="G25" i="3"/>
  <c r="H25" i="3"/>
  <c r="J25" i="3"/>
  <c r="K25" i="3" s="1"/>
  <c r="L25" i="3" s="1"/>
  <c r="M25" i="3"/>
  <c r="N25" i="3"/>
  <c r="O25" i="3" s="1"/>
  <c r="R25" i="3"/>
  <c r="W25" i="3"/>
  <c r="X25" i="3"/>
  <c r="Y25" i="3"/>
  <c r="Z25" i="3"/>
  <c r="AA25" i="3" s="1"/>
  <c r="AB25" i="3"/>
  <c r="AC25" i="3" s="1"/>
  <c r="AE25" i="3"/>
  <c r="AF25" i="3"/>
  <c r="AH25" i="3"/>
  <c r="AI25" i="3"/>
  <c r="AK25" i="3"/>
  <c r="AL25" i="3" s="1"/>
  <c r="AM25" i="3" s="1"/>
  <c r="V26" i="5" s="1"/>
  <c r="AN25" i="3"/>
  <c r="AO25" i="3" s="1"/>
  <c r="AP25" i="3" s="1"/>
  <c r="D26" i="3"/>
  <c r="E26" i="3"/>
  <c r="G26" i="3"/>
  <c r="H26" i="3"/>
  <c r="J26" i="3"/>
  <c r="K26" i="3" s="1"/>
  <c r="L26" i="3" s="1"/>
  <c r="M26" i="3"/>
  <c r="N26" i="3"/>
  <c r="O26" i="3" s="1"/>
  <c r="R26" i="3"/>
  <c r="T26" i="3" s="1"/>
  <c r="U26" i="3" s="1"/>
  <c r="W26" i="3"/>
  <c r="X26" i="3"/>
  <c r="Y26" i="3"/>
  <c r="Z26" i="3"/>
  <c r="AA26" i="3" s="1"/>
  <c r="AB26" i="3"/>
  <c r="AC26" i="3" s="1"/>
  <c r="AE26" i="3"/>
  <c r="AF26" i="3"/>
  <c r="AH26" i="3"/>
  <c r="AI26" i="3"/>
  <c r="AK26" i="3"/>
  <c r="AL26" i="3" s="1"/>
  <c r="AM26" i="3" s="1"/>
  <c r="V27"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28"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H28" i="3"/>
  <c r="AI28" i="3"/>
  <c r="AK28" i="3"/>
  <c r="AL28" i="3" s="1"/>
  <c r="AM28" i="3" s="1"/>
  <c r="V29"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30"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31" i="5" s="1"/>
  <c r="AN30" i="3"/>
  <c r="AO30" i="3" s="1"/>
  <c r="AP30" i="3" s="1"/>
  <c r="D31" i="3"/>
  <c r="E31" i="3"/>
  <c r="G31" i="3"/>
  <c r="H31" i="3"/>
  <c r="J31" i="3"/>
  <c r="K31" i="3" s="1"/>
  <c r="L31" i="3" s="1"/>
  <c r="M31" i="3"/>
  <c r="N31" i="3"/>
  <c r="O31" i="3" s="1"/>
  <c r="R31" i="3"/>
  <c r="W31" i="3"/>
  <c r="X31" i="3"/>
  <c r="Y31" i="3"/>
  <c r="Z31" i="3"/>
  <c r="AA31" i="3" s="1"/>
  <c r="AB31" i="3"/>
  <c r="AC31" i="3" s="1"/>
  <c r="AE31" i="3"/>
  <c r="AF31" i="3"/>
  <c r="AH31" i="3"/>
  <c r="AI31" i="3"/>
  <c r="AK31" i="3"/>
  <c r="AL31" i="3" s="1"/>
  <c r="AM31" i="3" s="1"/>
  <c r="V32" i="5" s="1"/>
  <c r="AN31" i="3"/>
  <c r="AO31" i="3"/>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33"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34"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35" i="5" s="1"/>
  <c r="AN34" i="3"/>
  <c r="AO34" i="3" s="1"/>
  <c r="AP34" i="3" s="1"/>
  <c r="D35" i="3"/>
  <c r="E35" i="3"/>
  <c r="G35" i="3"/>
  <c r="H35" i="3"/>
  <c r="J35" i="3"/>
  <c r="K35" i="3" s="1"/>
  <c r="L35" i="3" s="1"/>
  <c r="M35" i="3"/>
  <c r="N35" i="3"/>
  <c r="O35" i="3" s="1"/>
  <c r="R35" i="3"/>
  <c r="W35" i="3"/>
  <c r="X35" i="3"/>
  <c r="Y35" i="3"/>
  <c r="Z35" i="3"/>
  <c r="AA35" i="3" s="1"/>
  <c r="AB35" i="3"/>
  <c r="AC35" i="3" s="1"/>
  <c r="AE35" i="3"/>
  <c r="AF35" i="3"/>
  <c r="AH35" i="3"/>
  <c r="AI35" i="3"/>
  <c r="AK35" i="3"/>
  <c r="AL35" i="3" s="1"/>
  <c r="AM35" i="3" s="1"/>
  <c r="V36"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37"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38" i="5" s="1"/>
  <c r="AN37" i="3"/>
  <c r="AO37" i="3" s="1"/>
  <c r="AP37" i="3" s="1"/>
  <c r="D38" i="3"/>
  <c r="E38" i="3"/>
  <c r="G38" i="3"/>
  <c r="H38" i="3"/>
  <c r="J38" i="3"/>
  <c r="K38" i="3" s="1"/>
  <c r="L38" i="3" s="1"/>
  <c r="M38" i="3"/>
  <c r="N38" i="3"/>
  <c r="O38" i="3" s="1"/>
  <c r="R38" i="3"/>
  <c r="T38" i="3" s="1"/>
  <c r="U38" i="3" s="1"/>
  <c r="W38" i="3"/>
  <c r="X38" i="3"/>
  <c r="Y38" i="3"/>
  <c r="Z38" i="3"/>
  <c r="AA38" i="3" s="1"/>
  <c r="AB38" i="3"/>
  <c r="AC38" i="3"/>
  <c r="AE38" i="3"/>
  <c r="AF38" i="3"/>
  <c r="AH38" i="3"/>
  <c r="AI38" i="3"/>
  <c r="AK38" i="3"/>
  <c r="AL38" i="3" s="1"/>
  <c r="AM38" i="3" s="1"/>
  <c r="V39"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K39" i="3"/>
  <c r="AL39" i="3" s="1"/>
  <c r="AM39" i="3" s="1"/>
  <c r="V40"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41" i="5" s="1"/>
  <c r="AN40" i="3"/>
  <c r="AO40" i="3" s="1"/>
  <c r="AP40" i="3" s="1"/>
  <c r="D41" i="3"/>
  <c r="E41" i="3"/>
  <c r="G41" i="3"/>
  <c r="H41" i="3"/>
  <c r="J41" i="3"/>
  <c r="K41" i="3" s="1"/>
  <c r="L41" i="3" s="1"/>
  <c r="M41" i="3"/>
  <c r="N41" i="3"/>
  <c r="O41" i="3" s="1"/>
  <c r="R41" i="3"/>
  <c r="W41" i="3"/>
  <c r="X41" i="3"/>
  <c r="Y41" i="3"/>
  <c r="Z41" i="3"/>
  <c r="AA41" i="3" s="1"/>
  <c r="AB41" i="3"/>
  <c r="AC41" i="3" s="1"/>
  <c r="AE41" i="3"/>
  <c r="AF41" i="3"/>
  <c r="AH41" i="3"/>
  <c r="AI41" i="3"/>
  <c r="AK41" i="3"/>
  <c r="AL41" i="3" s="1"/>
  <c r="AM41" i="3" s="1"/>
  <c r="V42"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43" i="5" s="1"/>
  <c r="AN42" i="3"/>
  <c r="AO42" i="3" s="1"/>
  <c r="AP42" i="3" s="1"/>
  <c r="D43" i="3"/>
  <c r="E43" i="3"/>
  <c r="G43" i="3"/>
  <c r="H43" i="3"/>
  <c r="J43" i="3"/>
  <c r="K43" i="3" s="1"/>
  <c r="L43" i="3" s="1"/>
  <c r="M43" i="3"/>
  <c r="N43" i="3"/>
  <c r="O43" i="3" s="1"/>
  <c r="R43" i="3"/>
  <c r="S43" i="3" s="1"/>
  <c r="W43" i="3"/>
  <c r="X43" i="3"/>
  <c r="Y43" i="3"/>
  <c r="Z43" i="3"/>
  <c r="AA43" i="3" s="1"/>
  <c r="AB43" i="3"/>
  <c r="AC43" i="3" s="1"/>
  <c r="AE43" i="3"/>
  <c r="AF43" i="3"/>
  <c r="AH43" i="3"/>
  <c r="AI43" i="3"/>
  <c r="AK43" i="3"/>
  <c r="AL43" i="3" s="1"/>
  <c r="AM43" i="3" s="1"/>
  <c r="V44"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45"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46"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47" i="5" s="1"/>
  <c r="AN46" i="3"/>
  <c r="AO46" i="3" s="1"/>
  <c r="AP46" i="3" s="1"/>
  <c r="D47" i="3"/>
  <c r="E47" i="3"/>
  <c r="G47" i="3"/>
  <c r="H47" i="3"/>
  <c r="J47" i="3"/>
  <c r="K47" i="3" s="1"/>
  <c r="L47" i="3" s="1"/>
  <c r="M47" i="3"/>
  <c r="N47" i="3"/>
  <c r="O47" i="3" s="1"/>
  <c r="R47" i="3"/>
  <c r="S47" i="3" s="1"/>
  <c r="W47" i="3"/>
  <c r="X47" i="3"/>
  <c r="Y47" i="3"/>
  <c r="Z47" i="3"/>
  <c r="AA47" i="3" s="1"/>
  <c r="AB47" i="3"/>
  <c r="AC47" i="3" s="1"/>
  <c r="AE47" i="3"/>
  <c r="AF47" i="3"/>
  <c r="AH47" i="3"/>
  <c r="AI47" i="3"/>
  <c r="AK47" i="3"/>
  <c r="AL47" i="3" s="1"/>
  <c r="AM47" i="3" s="1"/>
  <c r="V48" i="5" s="1"/>
  <c r="AN47" i="3"/>
  <c r="AO47" i="3" s="1"/>
  <c r="AP47" i="3" s="1"/>
  <c r="D48" i="3"/>
  <c r="E48" i="3"/>
  <c r="F48" i="3" s="1"/>
  <c r="N49" i="5" s="1"/>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49"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50"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51"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52" i="5" s="1"/>
  <c r="AN51" i="3"/>
  <c r="AO51" i="3" s="1"/>
  <c r="AP51" i="3" s="1"/>
  <c r="D52" i="3"/>
  <c r="E52" i="3"/>
  <c r="G52" i="3"/>
  <c r="H52" i="3"/>
  <c r="J52" i="3"/>
  <c r="K52" i="3" s="1"/>
  <c r="L52" i="3" s="1"/>
  <c r="M52" i="3"/>
  <c r="N52" i="3"/>
  <c r="O52" i="3" s="1"/>
  <c r="R52" i="3"/>
  <c r="T52" i="3" s="1"/>
  <c r="U52" i="3" s="1"/>
  <c r="W52" i="3"/>
  <c r="X52" i="3"/>
  <c r="Y52" i="3"/>
  <c r="Z52" i="3"/>
  <c r="AA52" i="3" s="1"/>
  <c r="AB52" i="3"/>
  <c r="AC52" i="3" s="1"/>
  <c r="AE52" i="3"/>
  <c r="AF52" i="3"/>
  <c r="AH52" i="3"/>
  <c r="AI52" i="3"/>
  <c r="AK52" i="3"/>
  <c r="AL52" i="3" s="1"/>
  <c r="AM52" i="3" s="1"/>
  <c r="V53" i="5" s="1"/>
  <c r="AN52" i="3"/>
  <c r="AO52" i="3" s="1"/>
  <c r="AP52" i="3" s="1"/>
  <c r="D53" i="3"/>
  <c r="E53" i="3"/>
  <c r="G53" i="3"/>
  <c r="H53" i="3"/>
  <c r="J53" i="3"/>
  <c r="K53" i="3" s="1"/>
  <c r="L53" i="3" s="1"/>
  <c r="M53" i="3"/>
  <c r="N53" i="3"/>
  <c r="O53" i="3" s="1"/>
  <c r="R53" i="3"/>
  <c r="S53" i="3" s="1"/>
  <c r="W53" i="3"/>
  <c r="X53" i="3"/>
  <c r="Y53" i="3"/>
  <c r="Z53" i="3"/>
  <c r="AA53" i="3" s="1"/>
  <c r="AB53" i="3"/>
  <c r="AC53" i="3" s="1"/>
  <c r="AE53" i="3"/>
  <c r="AG53" i="3" s="1"/>
  <c r="T54" i="5" s="1"/>
  <c r="AF53" i="3"/>
  <c r="AH53" i="3"/>
  <c r="AI53" i="3"/>
  <c r="AK53" i="3"/>
  <c r="AL53" i="3" s="1"/>
  <c r="AM53" i="3" s="1"/>
  <c r="V54" i="5" s="1"/>
  <c r="AN53" i="3"/>
  <c r="AO53" i="3"/>
  <c r="AP53" i="3" s="1"/>
  <c r="D54" i="3"/>
  <c r="E54" i="3"/>
  <c r="G54" i="3"/>
  <c r="H54" i="3"/>
  <c r="J54" i="3"/>
  <c r="K54" i="3" s="1"/>
  <c r="L54" i="3" s="1"/>
  <c r="M54" i="3"/>
  <c r="N54" i="3"/>
  <c r="O54" i="3" s="1"/>
  <c r="R54" i="3"/>
  <c r="W54" i="3"/>
  <c r="X54" i="3"/>
  <c r="Y54" i="3"/>
  <c r="Z54" i="3"/>
  <c r="AA54" i="3" s="1"/>
  <c r="AB54" i="3"/>
  <c r="AC54" i="3" s="1"/>
  <c r="AE54" i="3"/>
  <c r="AG54" i="3" s="1"/>
  <c r="T55" i="5" s="1"/>
  <c r="AF54" i="3"/>
  <c r="AH54" i="3"/>
  <c r="AI54" i="3"/>
  <c r="AK54" i="3"/>
  <c r="AL54" i="3" s="1"/>
  <c r="AM54" i="3" s="1"/>
  <c r="V55" i="5" s="1"/>
  <c r="AN54" i="3"/>
  <c r="AO54" i="3" s="1"/>
  <c r="AP54" i="3" s="1"/>
  <c r="D55" i="3"/>
  <c r="E55" i="3"/>
  <c r="G55" i="3"/>
  <c r="H55" i="3"/>
  <c r="J55" i="3"/>
  <c r="K55" i="3" s="1"/>
  <c r="L55" i="3" s="1"/>
  <c r="M55" i="3"/>
  <c r="N55" i="3"/>
  <c r="O55" i="3" s="1"/>
  <c r="R55" i="3"/>
  <c r="S55" i="3" s="1"/>
  <c r="W55" i="3"/>
  <c r="X55" i="3"/>
  <c r="Y55" i="3"/>
  <c r="Z55" i="3"/>
  <c r="AA55" i="3" s="1"/>
  <c r="AB55" i="3"/>
  <c r="AC55" i="3" s="1"/>
  <c r="AE55" i="3"/>
  <c r="AF55" i="3"/>
  <c r="AH55" i="3"/>
  <c r="AI55" i="3"/>
  <c r="AK55" i="3"/>
  <c r="AL55" i="3" s="1"/>
  <c r="AM55" i="3" s="1"/>
  <c r="V56" i="5" s="1"/>
  <c r="AN55" i="3"/>
  <c r="AO55" i="3" s="1"/>
  <c r="AP55" i="3" s="1"/>
  <c r="D56" i="3"/>
  <c r="E56" i="3"/>
  <c r="G56" i="3"/>
  <c r="H56" i="3"/>
  <c r="J56" i="3"/>
  <c r="K56" i="3" s="1"/>
  <c r="L56" i="3" s="1"/>
  <c r="M56" i="3"/>
  <c r="N56" i="3"/>
  <c r="O56" i="3" s="1"/>
  <c r="R56" i="3"/>
  <c r="T56" i="3" s="1"/>
  <c r="U56" i="3" s="1"/>
  <c r="W56" i="3"/>
  <c r="X56" i="3"/>
  <c r="Y56" i="3"/>
  <c r="Z56" i="3"/>
  <c r="AA56" i="3" s="1"/>
  <c r="AB56" i="3"/>
  <c r="AC56" i="3"/>
  <c r="AE56" i="3"/>
  <c r="AF56" i="3"/>
  <c r="AH56" i="3"/>
  <c r="AI56" i="3"/>
  <c r="AK56" i="3"/>
  <c r="AL56" i="3" s="1"/>
  <c r="AM56" i="3" s="1"/>
  <c r="V57"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8"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9"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60"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61"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2"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3"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4"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65"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66" i="5" s="1"/>
  <c r="AN65" i="3"/>
  <c r="AO65" i="3" s="1"/>
  <c r="AP65" i="3" s="1"/>
  <c r="D66" i="3"/>
  <c r="E66" i="3"/>
  <c r="G66" i="3"/>
  <c r="H66" i="3"/>
  <c r="J66" i="3"/>
  <c r="K66" i="3" s="1"/>
  <c r="L66" i="3" s="1"/>
  <c r="M66" i="3"/>
  <c r="N66" i="3"/>
  <c r="O66" i="3" s="1"/>
  <c r="R66" i="3"/>
  <c r="S66" i="3" s="1"/>
  <c r="W66" i="3"/>
  <c r="X66" i="3"/>
  <c r="Y66" i="3"/>
  <c r="Z66" i="3"/>
  <c r="AA66" i="3" s="1"/>
  <c r="AB66" i="3"/>
  <c r="AC66" i="3" s="1"/>
  <c r="AE66" i="3"/>
  <c r="AF66" i="3"/>
  <c r="AH66" i="3"/>
  <c r="AI66" i="3"/>
  <c r="AK66" i="3"/>
  <c r="AL66" i="3" s="1"/>
  <c r="AM66" i="3" s="1"/>
  <c r="V67"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68" i="5" s="1"/>
  <c r="AN67" i="3"/>
  <c r="AO67" i="3" s="1"/>
  <c r="AP67" i="3" s="1"/>
  <c r="D68" i="3"/>
  <c r="E68" i="3"/>
  <c r="G68" i="3"/>
  <c r="H68" i="3"/>
  <c r="J68" i="3"/>
  <c r="K68" i="3" s="1"/>
  <c r="L68" i="3" s="1"/>
  <c r="M68" i="3"/>
  <c r="N68" i="3"/>
  <c r="O68" i="3" s="1"/>
  <c r="R68" i="3"/>
  <c r="W68" i="3"/>
  <c r="X68" i="3"/>
  <c r="Y68" i="3"/>
  <c r="Z68" i="3"/>
  <c r="AA68" i="3" s="1"/>
  <c r="AB68" i="3"/>
  <c r="AC68" i="3" s="1"/>
  <c r="AE68" i="3"/>
  <c r="AF68" i="3"/>
  <c r="AH68" i="3"/>
  <c r="AI68" i="3"/>
  <c r="AK68" i="3"/>
  <c r="AL68" i="3" s="1"/>
  <c r="AM68" i="3" s="1"/>
  <c r="V69"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70" i="5" s="1"/>
  <c r="AN69" i="3"/>
  <c r="AO69" i="3" s="1"/>
  <c r="AP69" i="3" s="1"/>
  <c r="D70" i="3"/>
  <c r="E70" i="3"/>
  <c r="G70" i="3"/>
  <c r="H70" i="3"/>
  <c r="J70" i="3"/>
  <c r="K70" i="3" s="1"/>
  <c r="L70" i="3" s="1"/>
  <c r="M70" i="3"/>
  <c r="N70" i="3"/>
  <c r="O70" i="3" s="1"/>
  <c r="R70" i="3"/>
  <c r="W70" i="3"/>
  <c r="X70" i="3"/>
  <c r="Y70" i="3"/>
  <c r="Z70" i="3"/>
  <c r="AA70" i="3" s="1"/>
  <c r="AB70" i="3"/>
  <c r="AC70" i="3" s="1"/>
  <c r="AE70" i="3"/>
  <c r="AF70" i="3"/>
  <c r="AH70" i="3"/>
  <c r="AI70" i="3"/>
  <c r="AK70" i="3"/>
  <c r="AL70" i="3" s="1"/>
  <c r="AM70" i="3" s="1"/>
  <c r="V71"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K71" i="3"/>
  <c r="AL71" i="3" s="1"/>
  <c r="AM71" i="3" s="1"/>
  <c r="V72" i="5" s="1"/>
  <c r="AN71" i="3"/>
  <c r="AO71" i="3" s="1"/>
  <c r="AP71" i="3" s="1"/>
  <c r="D72" i="3"/>
  <c r="E72" i="3"/>
  <c r="G72" i="3"/>
  <c r="H72" i="3"/>
  <c r="J72" i="3"/>
  <c r="K72" i="3" s="1"/>
  <c r="L72" i="3" s="1"/>
  <c r="M72" i="3"/>
  <c r="N72" i="3"/>
  <c r="O72" i="3" s="1"/>
  <c r="R72" i="3"/>
  <c r="W72" i="3"/>
  <c r="X72" i="3"/>
  <c r="Y72" i="3"/>
  <c r="Z72" i="3"/>
  <c r="AA72" i="3" s="1"/>
  <c r="AB72" i="3"/>
  <c r="AC72" i="3" s="1"/>
  <c r="AE72" i="3"/>
  <c r="AF72" i="3"/>
  <c r="AH72" i="3"/>
  <c r="AI72" i="3"/>
  <c r="AK72" i="3"/>
  <c r="AL72" i="3" s="1"/>
  <c r="AM72" i="3" s="1"/>
  <c r="V73"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74"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H74" i="3"/>
  <c r="AI74" i="3"/>
  <c r="AK74" i="3"/>
  <c r="AL74" i="3" s="1"/>
  <c r="AM74" i="3" s="1"/>
  <c r="V75"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76" i="5" s="1"/>
  <c r="AN75" i="3"/>
  <c r="AO75" i="3" s="1"/>
  <c r="AP75" i="3" s="1"/>
  <c r="D76" i="3"/>
  <c r="E76" i="3"/>
  <c r="G76" i="3"/>
  <c r="H76" i="3"/>
  <c r="J76" i="3"/>
  <c r="K76" i="3" s="1"/>
  <c r="L76" i="3" s="1"/>
  <c r="M76" i="3"/>
  <c r="N76" i="3"/>
  <c r="O76" i="3" s="1"/>
  <c r="R76" i="3"/>
  <c r="S76" i="3" s="1"/>
  <c r="W76" i="3"/>
  <c r="X76" i="3"/>
  <c r="Y76" i="3"/>
  <c r="Z76" i="3"/>
  <c r="AA76" i="3"/>
  <c r="AB76" i="3"/>
  <c r="AC76" i="3" s="1"/>
  <c r="AE76" i="3"/>
  <c r="AF76" i="3"/>
  <c r="AH76" i="3"/>
  <c r="AI76" i="3"/>
  <c r="AK76" i="3"/>
  <c r="AL76" i="3" s="1"/>
  <c r="AM76" i="3" s="1"/>
  <c r="V77" i="5" s="1"/>
  <c r="AN76" i="3"/>
  <c r="AO76" i="3" s="1"/>
  <c r="AP76" i="3" s="1"/>
  <c r="D77" i="3"/>
  <c r="E77" i="3"/>
  <c r="G77" i="3"/>
  <c r="H77" i="3"/>
  <c r="J77" i="3"/>
  <c r="K77" i="3" s="1"/>
  <c r="L77" i="3" s="1"/>
  <c r="M77" i="3"/>
  <c r="N77" i="3"/>
  <c r="O77" i="3" s="1"/>
  <c r="R77" i="3"/>
  <c r="T77" i="3" s="1"/>
  <c r="U77" i="3" s="1"/>
  <c r="W77" i="3"/>
  <c r="X77" i="3"/>
  <c r="Y77" i="3"/>
  <c r="Z77" i="3"/>
  <c r="AA77" i="3"/>
  <c r="AB77" i="3"/>
  <c r="AC77" i="3" s="1"/>
  <c r="AE77" i="3"/>
  <c r="AF77" i="3"/>
  <c r="AH77" i="3"/>
  <c r="AI77" i="3"/>
  <c r="AK77" i="3"/>
  <c r="AL77" i="3" s="1"/>
  <c r="AM77" i="3" s="1"/>
  <c r="V78"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79"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80"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K80" i="3"/>
  <c r="AL80" i="3" s="1"/>
  <c r="AM80" i="3" s="1"/>
  <c r="V81" i="5" s="1"/>
  <c r="AN80" i="3"/>
  <c r="AO80" i="3" s="1"/>
  <c r="AP80" i="3" s="1"/>
  <c r="D81" i="3"/>
  <c r="E81" i="3"/>
  <c r="F81" i="3" s="1"/>
  <c r="N82" i="5" s="1"/>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82"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s="1"/>
  <c r="AM82" i="3" s="1"/>
  <c r="V83"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84"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85" i="5" s="1"/>
  <c r="AN84" i="3"/>
  <c r="AO84" i="3" s="1"/>
  <c r="AP84" i="3" s="1"/>
  <c r="D85" i="3"/>
  <c r="E85" i="3"/>
  <c r="G85" i="3"/>
  <c r="H85" i="3"/>
  <c r="J85" i="3"/>
  <c r="K85" i="3" s="1"/>
  <c r="L85" i="3" s="1"/>
  <c r="M85" i="3"/>
  <c r="N85" i="3"/>
  <c r="O85" i="3"/>
  <c r="R85" i="3"/>
  <c r="T85" i="3" s="1"/>
  <c r="U85" i="3" s="1"/>
  <c r="W85" i="3"/>
  <c r="X85" i="3"/>
  <c r="Y85" i="3"/>
  <c r="Z85" i="3"/>
  <c r="AA85" i="3" s="1"/>
  <c r="AB85" i="3"/>
  <c r="AC85" i="3" s="1"/>
  <c r="AE85" i="3"/>
  <c r="AF85" i="3"/>
  <c r="AH85" i="3"/>
  <c r="AI85" i="3"/>
  <c r="AK85" i="3"/>
  <c r="AL85" i="3" s="1"/>
  <c r="AM85" i="3" s="1"/>
  <c r="V86"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87" i="5" s="1"/>
  <c r="AN86" i="3"/>
  <c r="AO86" i="3" s="1"/>
  <c r="AP86" i="3" s="1"/>
  <c r="D87" i="3"/>
  <c r="E87" i="3"/>
  <c r="G87" i="3"/>
  <c r="H87" i="3"/>
  <c r="J87" i="3"/>
  <c r="K87" i="3" s="1"/>
  <c r="L87" i="3" s="1"/>
  <c r="M87" i="3"/>
  <c r="N87" i="3"/>
  <c r="O87" i="3" s="1"/>
  <c r="R87" i="3"/>
  <c r="S87" i="3" s="1"/>
  <c r="W87" i="3"/>
  <c r="X87" i="3"/>
  <c r="Y87" i="3"/>
  <c r="Z87" i="3"/>
  <c r="AA87" i="3" s="1"/>
  <c r="AB87" i="3"/>
  <c r="AC87" i="3"/>
  <c r="AE87" i="3"/>
  <c r="AF87" i="3"/>
  <c r="AH87" i="3"/>
  <c r="AI87" i="3"/>
  <c r="AK87" i="3"/>
  <c r="AL87" i="3" s="1"/>
  <c r="AM87" i="3" s="1"/>
  <c r="V88"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89"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90" i="5" s="1"/>
  <c r="AN89" i="3"/>
  <c r="AO89" i="3" s="1"/>
  <c r="AP89" i="3" s="1"/>
  <c r="D90" i="3"/>
  <c r="E90" i="3"/>
  <c r="G90" i="3"/>
  <c r="H90" i="3"/>
  <c r="J90" i="3"/>
  <c r="K90" i="3" s="1"/>
  <c r="L90" i="3" s="1"/>
  <c r="M90" i="3"/>
  <c r="N90" i="3"/>
  <c r="O90" i="3" s="1"/>
  <c r="R90" i="3"/>
  <c r="W90" i="3"/>
  <c r="X90" i="3"/>
  <c r="Y90" i="3"/>
  <c r="Z90" i="3"/>
  <c r="AA90" i="3" s="1"/>
  <c r="AB90" i="3"/>
  <c r="AC90" i="3" s="1"/>
  <c r="AE90" i="3"/>
  <c r="AF90" i="3"/>
  <c r="AH90" i="3"/>
  <c r="AI90" i="3"/>
  <c r="AK90" i="3"/>
  <c r="AL90" i="3" s="1"/>
  <c r="AM90" i="3" s="1"/>
  <c r="V91"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92"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93"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94" i="5" s="1"/>
  <c r="AN93" i="3"/>
  <c r="AO93" i="3" s="1"/>
  <c r="AP93" i="3" s="1"/>
  <c r="D94" i="3"/>
  <c r="E94" i="3"/>
  <c r="G94" i="3"/>
  <c r="H94" i="3"/>
  <c r="J94" i="3"/>
  <c r="K94" i="3" s="1"/>
  <c r="L94" i="3" s="1"/>
  <c r="M94" i="3"/>
  <c r="N94" i="3"/>
  <c r="O94" i="3" s="1"/>
  <c r="R94" i="3"/>
  <c r="W94" i="3"/>
  <c r="X94" i="3"/>
  <c r="Y94" i="3"/>
  <c r="Z94" i="3"/>
  <c r="AA94" i="3" s="1"/>
  <c r="AB94" i="3"/>
  <c r="AC94" i="3"/>
  <c r="AE94" i="3"/>
  <c r="AF94" i="3"/>
  <c r="AH94" i="3"/>
  <c r="AI94" i="3"/>
  <c r="AK94" i="3"/>
  <c r="AL94" i="3" s="1"/>
  <c r="AM94" i="3" s="1"/>
  <c r="V95"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96"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97"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98"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s="1"/>
  <c r="AM98" i="3" s="1"/>
  <c r="V99"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100"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101"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102" i="5" s="1"/>
  <c r="AN101" i="3"/>
  <c r="AO101" i="3" s="1"/>
  <c r="AP101" i="3" s="1"/>
  <c r="D102" i="3"/>
  <c r="E102" i="3"/>
  <c r="G102" i="3"/>
  <c r="H102" i="3"/>
  <c r="J102" i="3"/>
  <c r="K102" i="3" s="1"/>
  <c r="L102" i="3" s="1"/>
  <c r="M102" i="3"/>
  <c r="N102" i="3"/>
  <c r="O102" i="3" s="1"/>
  <c r="R102" i="3"/>
  <c r="W102" i="3"/>
  <c r="X102" i="3"/>
  <c r="Y102" i="3"/>
  <c r="Z102" i="3"/>
  <c r="AA102" i="3" s="1"/>
  <c r="AB102" i="3"/>
  <c r="AC102" i="3"/>
  <c r="AE102" i="3"/>
  <c r="AF102" i="3"/>
  <c r="AH102" i="3"/>
  <c r="AI102" i="3"/>
  <c r="AK102" i="3"/>
  <c r="AL102" i="3" s="1"/>
  <c r="AM102" i="3" s="1"/>
  <c r="V103"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104" i="5" s="1"/>
  <c r="AN103" i="3"/>
  <c r="AO103" i="3" s="1"/>
  <c r="AP103" i="3" s="1"/>
  <c r="D104" i="3"/>
  <c r="E104" i="3"/>
  <c r="G104" i="3"/>
  <c r="H104" i="3"/>
  <c r="J104" i="3"/>
  <c r="K104" i="3" s="1"/>
  <c r="L104" i="3" s="1"/>
  <c r="M104" i="3"/>
  <c r="N104" i="3"/>
  <c r="O104" i="3" s="1"/>
  <c r="R104" i="3"/>
  <c r="S104" i="3" s="1"/>
  <c r="W104" i="3"/>
  <c r="X104" i="3"/>
  <c r="Y104" i="3"/>
  <c r="Z104" i="3"/>
  <c r="AA104" i="3" s="1"/>
  <c r="AB104" i="3"/>
  <c r="AC104" i="3" s="1"/>
  <c r="AE104" i="3"/>
  <c r="AF104" i="3"/>
  <c r="AH104" i="3"/>
  <c r="AI104" i="3"/>
  <c r="AK104" i="3"/>
  <c r="AL104" i="3" s="1"/>
  <c r="AM104" i="3" s="1"/>
  <c r="V105"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106" i="5" s="1"/>
  <c r="AN105" i="3"/>
  <c r="AO105" i="3" s="1"/>
  <c r="AP105" i="3" s="1"/>
  <c r="D106" i="3"/>
  <c r="E106" i="3"/>
  <c r="F106" i="3" s="1"/>
  <c r="N107" i="5" s="1"/>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107"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8"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09"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10" i="5" s="1"/>
  <c r="AN109" i="3"/>
  <c r="AO109" i="3" s="1"/>
  <c r="AP109" i="3" s="1"/>
  <c r="D110" i="3"/>
  <c r="E110" i="3"/>
  <c r="F110" i="3" s="1"/>
  <c r="N111" i="5" s="1"/>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11"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12"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13"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14" i="5" s="1"/>
  <c r="AN113" i="3"/>
  <c r="AO113" i="3" s="1"/>
  <c r="AP113" i="3" s="1"/>
  <c r="D114" i="3"/>
  <c r="E114" i="3"/>
  <c r="G114" i="3"/>
  <c r="H114" i="3"/>
  <c r="J114" i="3"/>
  <c r="K114" i="3" s="1"/>
  <c r="L114" i="3" s="1"/>
  <c r="M114" i="3"/>
  <c r="N114" i="3"/>
  <c r="O114" i="3" s="1"/>
  <c r="R114" i="3"/>
  <c r="W114" i="3"/>
  <c r="X114" i="3"/>
  <c r="Y114" i="3"/>
  <c r="Z114" i="3"/>
  <c r="AA114" i="3" s="1"/>
  <c r="AB114" i="3"/>
  <c r="AC114" i="3"/>
  <c r="AE114" i="3"/>
  <c r="AF114" i="3"/>
  <c r="AH114" i="3"/>
  <c r="AI114" i="3"/>
  <c r="AK114" i="3"/>
  <c r="AL114" i="3" s="1"/>
  <c r="AM114" i="3" s="1"/>
  <c r="V115" i="5" s="1"/>
  <c r="AN114" i="3"/>
  <c r="AO114" i="3" s="1"/>
  <c r="AP114" i="3" s="1"/>
  <c r="D115" i="3"/>
  <c r="E115" i="3"/>
  <c r="F115" i="3" s="1"/>
  <c r="N116" i="5" s="1"/>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116"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117"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118"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119"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120"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G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G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G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J13" i="4" s="1"/>
  <c r="AB14" i="5" s="1"/>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G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G19" i="4" s="1"/>
  <c r="AA20" i="5"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G21" i="4" s="1"/>
  <c r="AA22" i="5" s="1"/>
  <c r="H21" i="4"/>
  <c r="I21" i="4"/>
  <c r="L21" i="4"/>
  <c r="M21" i="4"/>
  <c r="N21" i="4"/>
  <c r="O21" i="4"/>
  <c r="Q21" i="4"/>
  <c r="R21" i="4"/>
  <c r="S21" i="4" s="1"/>
  <c r="AE22" i="5" s="1"/>
  <c r="T21" i="4"/>
  <c r="U21" i="4"/>
  <c r="V21" i="4"/>
  <c r="W21" i="4"/>
  <c r="D22" i="4"/>
  <c r="E22" i="4"/>
  <c r="F22" i="4" s="1"/>
  <c r="H22" i="4"/>
  <c r="I22" i="4"/>
  <c r="L22" i="4"/>
  <c r="M22" i="4"/>
  <c r="N22" i="4"/>
  <c r="O22" i="4"/>
  <c r="Q22" i="4"/>
  <c r="R22" i="4"/>
  <c r="T22" i="4"/>
  <c r="U22" i="4"/>
  <c r="V22" i="4"/>
  <c r="W22" i="4"/>
  <c r="D23" i="4"/>
  <c r="E23" i="4"/>
  <c r="F23" i="4" s="1"/>
  <c r="G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c r="G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G29" i="4" s="1"/>
  <c r="AA30" i="5"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G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I40" i="4"/>
  <c r="L40" i="4"/>
  <c r="M40" i="4"/>
  <c r="N40" i="4"/>
  <c r="O40" i="4"/>
  <c r="Q40" i="4"/>
  <c r="R40" i="4"/>
  <c r="T40" i="4"/>
  <c r="U40" i="4"/>
  <c r="V40" i="4"/>
  <c r="W40" i="4"/>
  <c r="D41" i="4"/>
  <c r="E41" i="4"/>
  <c r="F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H45" i="4"/>
  <c r="I45" i="4"/>
  <c r="L45" i="4"/>
  <c r="M45" i="4"/>
  <c r="N45" i="4"/>
  <c r="O45" i="4"/>
  <c r="Q45" i="4"/>
  <c r="R45" i="4"/>
  <c r="T45" i="4"/>
  <c r="U45" i="4"/>
  <c r="V45" i="4"/>
  <c r="W45" i="4"/>
  <c r="D46" i="4"/>
  <c r="E46" i="4"/>
  <c r="F46" i="4" s="1"/>
  <c r="H46" i="4"/>
  <c r="I46" i="4"/>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G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J101" i="4" s="1"/>
  <c r="AB102" i="5" s="1"/>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s="1"/>
  <c r="G118" i="4" s="1"/>
  <c r="AA119" i="5" s="1"/>
  <c r="H118" i="4"/>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S18" i="3" l="1"/>
  <c r="S40" i="4"/>
  <c r="AE41" i="5" s="1"/>
  <c r="S70" i="4"/>
  <c r="I19" i="3"/>
  <c r="O20" i="5" s="1"/>
  <c r="AJ39" i="3"/>
  <c r="U40" i="5" s="1"/>
  <c r="AJ80" i="3"/>
  <c r="U81" i="5" s="1"/>
  <c r="AJ7" i="3"/>
  <c r="U8" i="5" s="1"/>
  <c r="AG74" i="3"/>
  <c r="T75" i="5" s="1"/>
  <c r="F72" i="3"/>
  <c r="N73" i="5" s="1"/>
  <c r="AJ71" i="3"/>
  <c r="U72" i="5" s="1"/>
  <c r="F68" i="3"/>
  <c r="N69" i="5" s="1"/>
  <c r="F55" i="3"/>
  <c r="N56" i="5" s="1"/>
  <c r="T47" i="3"/>
  <c r="U47" i="3" s="1"/>
  <c r="AG28" i="3"/>
  <c r="T29" i="5" s="1"/>
  <c r="F26" i="3"/>
  <c r="N27" i="5" s="1"/>
  <c r="T117" i="75"/>
  <c r="F118" i="5" s="1"/>
  <c r="T116" i="75"/>
  <c r="F117" i="5" s="1"/>
  <c r="Z115" i="75"/>
  <c r="K116" i="5" s="1"/>
  <c r="T115" i="75"/>
  <c r="F116" i="5" s="1"/>
  <c r="T114" i="75"/>
  <c r="F115" i="5" s="1"/>
  <c r="T77" i="75"/>
  <c r="F78" i="5" s="1"/>
  <c r="Z74" i="75"/>
  <c r="K75" i="5" s="1"/>
  <c r="Z65" i="75"/>
  <c r="K66" i="5" s="1"/>
  <c r="AC63" i="75"/>
  <c r="J64" i="5" s="1"/>
  <c r="AC61" i="75"/>
  <c r="AC57" i="75"/>
  <c r="H57" i="75"/>
  <c r="I57" i="75" s="1"/>
  <c r="U57" i="75" s="1"/>
  <c r="G58" i="5" s="1"/>
  <c r="J118" i="4"/>
  <c r="AB119" i="5" s="1"/>
  <c r="J40" i="4"/>
  <c r="AB41" i="5" s="1"/>
  <c r="J46" i="4"/>
  <c r="AB47" i="5" s="1"/>
  <c r="G45" i="4"/>
  <c r="G43" i="4"/>
  <c r="AA44" i="5" s="1"/>
  <c r="G41" i="4"/>
  <c r="G133" i="4"/>
  <c r="G131" i="4"/>
  <c r="AA132" i="5" s="1"/>
  <c r="F90" i="3"/>
  <c r="N91" i="5" s="1"/>
  <c r="AG70" i="3"/>
  <c r="T71" i="5" s="1"/>
  <c r="F70" i="3"/>
  <c r="N71" i="5" s="1"/>
  <c r="F66" i="3"/>
  <c r="N67" i="5" s="1"/>
  <c r="F41" i="3"/>
  <c r="N42" i="5" s="1"/>
  <c r="F35" i="3"/>
  <c r="N36" i="5" s="1"/>
  <c r="F12" i="3"/>
  <c r="N13" i="5" s="1"/>
  <c r="AJ10" i="3"/>
  <c r="U11" i="5" s="1"/>
  <c r="F127" i="3"/>
  <c r="N128" i="5" s="1"/>
  <c r="H70" i="75"/>
  <c r="I70" i="75" s="1"/>
  <c r="U70" i="75" s="1"/>
  <c r="G71" i="5" s="1"/>
  <c r="T61" i="75"/>
  <c r="F62" i="5" s="1"/>
  <c r="T60" i="75"/>
  <c r="F61" i="5" s="1"/>
  <c r="T59" i="75"/>
  <c r="F60" i="5" s="1"/>
  <c r="Z108" i="75"/>
  <c r="K109" i="5" s="1"/>
  <c r="Z34" i="75"/>
  <c r="K35" i="5" s="1"/>
  <c r="P127" i="75"/>
  <c r="Q127" i="75" s="1"/>
  <c r="V127" i="75" s="1"/>
  <c r="H128" i="5" s="1"/>
  <c r="P51" i="75"/>
  <c r="Q51" i="75" s="1"/>
  <c r="V51" i="75" s="1"/>
  <c r="H52" i="5" s="1"/>
  <c r="J7" i="4"/>
  <c r="AB8" i="5" s="1"/>
  <c r="G137" i="4"/>
  <c r="S133" i="4"/>
  <c r="AE134" i="5" s="1"/>
  <c r="Z82" i="75"/>
  <c r="K83" i="5" s="1"/>
  <c r="Z136" i="75"/>
  <c r="K137" i="5" s="1"/>
  <c r="AJ86" i="3"/>
  <c r="U87" i="5" s="1"/>
  <c r="AJ70" i="3"/>
  <c r="U71" i="5" s="1"/>
  <c r="I69" i="3"/>
  <c r="O70" i="5" s="1"/>
  <c r="AG68" i="3"/>
  <c r="T69" i="5" s="1"/>
  <c r="P47" i="3"/>
  <c r="P48" i="5" s="1"/>
  <c r="AJ33" i="3"/>
  <c r="U34" i="5" s="1"/>
  <c r="AJ27" i="3"/>
  <c r="U28" i="5" s="1"/>
  <c r="I23" i="3"/>
  <c r="O24" i="5" s="1"/>
  <c r="I131" i="3"/>
  <c r="O132" i="5" s="1"/>
  <c r="Z54" i="75"/>
  <c r="K55" i="5" s="1"/>
  <c r="P34" i="75"/>
  <c r="Q34" i="75" s="1"/>
  <c r="V34" i="75" s="1"/>
  <c r="H35" i="5" s="1"/>
  <c r="P32" i="75"/>
  <c r="P30" i="75"/>
  <c r="P28" i="75"/>
  <c r="Q28" i="75" s="1"/>
  <c r="V28" i="75" s="1"/>
  <c r="H29" i="5" s="1"/>
  <c r="S131" i="4"/>
  <c r="AE132" i="5" s="1"/>
  <c r="AJ98" i="3"/>
  <c r="U99" i="5" s="1"/>
  <c r="AG73" i="3"/>
  <c r="T74" i="5" s="1"/>
  <c r="F52" i="3"/>
  <c r="N53" i="5" s="1"/>
  <c r="G89" i="4"/>
  <c r="AA90" i="5" s="1"/>
  <c r="J66" i="4"/>
  <c r="AB67" i="5" s="1"/>
  <c r="S35" i="4"/>
  <c r="AE36" i="5" s="1"/>
  <c r="G35" i="4"/>
  <c r="AA36" i="5" s="1"/>
  <c r="G31" i="4"/>
  <c r="J131" i="4"/>
  <c r="AB132" i="5" s="1"/>
  <c r="J129" i="4"/>
  <c r="AB130" i="5" s="1"/>
  <c r="F119" i="3"/>
  <c r="N120" i="5" s="1"/>
  <c r="F118" i="3"/>
  <c r="N119" i="5" s="1"/>
  <c r="F117" i="3"/>
  <c r="N118" i="5" s="1"/>
  <c r="F109" i="3"/>
  <c r="N110" i="5" s="1"/>
  <c r="F99" i="3"/>
  <c r="N100" i="5" s="1"/>
  <c r="I95" i="3"/>
  <c r="O96" i="5" s="1"/>
  <c r="AG94" i="3"/>
  <c r="T95" i="5" s="1"/>
  <c r="I94" i="3"/>
  <c r="O95" i="5" s="1"/>
  <c r="F93" i="3"/>
  <c r="N94" i="5" s="1"/>
  <c r="AG86" i="3"/>
  <c r="T87" i="5" s="1"/>
  <c r="F75" i="3"/>
  <c r="N76" i="5" s="1"/>
  <c r="AJ63" i="3"/>
  <c r="U64" i="5" s="1"/>
  <c r="S63" i="3"/>
  <c r="V63" i="3" s="1"/>
  <c r="R64" i="5" s="1"/>
  <c r="F62" i="3"/>
  <c r="N63" i="5" s="1"/>
  <c r="I44" i="3"/>
  <c r="O45" i="5" s="1"/>
  <c r="AJ28" i="3"/>
  <c r="U29" i="5" s="1"/>
  <c r="AG27" i="3"/>
  <c r="T28" i="5" s="1"/>
  <c r="AG5" i="3"/>
  <c r="T6" i="5" s="1"/>
  <c r="F129" i="3"/>
  <c r="N130" i="5" s="1"/>
  <c r="P60" i="75"/>
  <c r="Z42" i="75"/>
  <c r="K43" i="5" s="1"/>
  <c r="P39" i="75"/>
  <c r="Q39" i="75" s="1"/>
  <c r="V39" i="75" s="1"/>
  <c r="H40" i="5" s="1"/>
  <c r="P36" i="75"/>
  <c r="T30" i="75"/>
  <c r="F31" i="5" s="1"/>
  <c r="T28" i="75"/>
  <c r="F29" i="5" s="1"/>
  <c r="T27" i="75"/>
  <c r="F28" i="5" s="1"/>
  <c r="Z26" i="75"/>
  <c r="K27" i="5" s="1"/>
  <c r="T26" i="75"/>
  <c r="F27" i="5" s="1"/>
  <c r="AC20" i="75"/>
  <c r="J21" i="5" s="1"/>
  <c r="P20" i="75"/>
  <c r="AC8" i="75"/>
  <c r="J9" i="5" s="1"/>
  <c r="P5" i="75"/>
  <c r="Q5" i="75" s="1"/>
  <c r="V5" i="75" s="1"/>
  <c r="H6" i="5" s="1"/>
  <c r="P120" i="75"/>
  <c r="Q120" i="75" s="1"/>
  <c r="V120" i="75" s="1"/>
  <c r="H121" i="5" s="1"/>
  <c r="P134" i="75"/>
  <c r="Q134" i="75" s="1"/>
  <c r="V134" i="75" s="1"/>
  <c r="H135" i="5" s="1"/>
  <c r="P132" i="75"/>
  <c r="Q132" i="75" s="1"/>
  <c r="V132" i="75" s="1"/>
  <c r="H133" i="5" s="1"/>
  <c r="Z126" i="75"/>
  <c r="K127" i="5" s="1"/>
  <c r="Z124" i="75"/>
  <c r="K125" i="5" s="1"/>
  <c r="W50" i="5"/>
  <c r="W42" i="5"/>
  <c r="W88" i="5"/>
  <c r="W107" i="5"/>
  <c r="W109" i="5"/>
  <c r="W100" i="5"/>
  <c r="W56" i="5"/>
  <c r="F113" i="3"/>
  <c r="N114" i="5" s="1"/>
  <c r="W102" i="5"/>
  <c r="W93" i="5"/>
  <c r="AG85" i="3"/>
  <c r="T86" i="5" s="1"/>
  <c r="W80" i="5"/>
  <c r="W62" i="5"/>
  <c r="AG60" i="3"/>
  <c r="T61" i="5" s="1"/>
  <c r="W53" i="5"/>
  <c r="W51" i="5"/>
  <c r="W39" i="5"/>
  <c r="AG35" i="3"/>
  <c r="T36" i="5" s="1"/>
  <c r="W30" i="5"/>
  <c r="P23" i="3"/>
  <c r="P24" i="5" s="1"/>
  <c r="AJ13" i="3"/>
  <c r="U14" i="5" s="1"/>
  <c r="W5" i="5"/>
  <c r="W129" i="5"/>
  <c r="W125" i="5"/>
  <c r="P95" i="75"/>
  <c r="Q95" i="75" s="1"/>
  <c r="V95" i="75" s="1"/>
  <c r="H96" i="5" s="1"/>
  <c r="P93" i="75"/>
  <c r="Q93" i="75" s="1"/>
  <c r="V93" i="75" s="1"/>
  <c r="H94" i="5" s="1"/>
  <c r="Z79" i="75"/>
  <c r="K80" i="5" s="1"/>
  <c r="AC54" i="75"/>
  <c r="AD54" i="75" s="1"/>
  <c r="L55" i="5" s="1"/>
  <c r="H22" i="75"/>
  <c r="I22" i="75" s="1"/>
  <c r="U22" i="75" s="1"/>
  <c r="G23" i="5" s="1"/>
  <c r="Z131" i="75"/>
  <c r="T125" i="75"/>
  <c r="F126" i="5" s="1"/>
  <c r="T123" i="75"/>
  <c r="F124" i="5" s="1"/>
  <c r="Z122" i="75"/>
  <c r="K123" i="5" s="1"/>
  <c r="W96" i="5"/>
  <c r="W72" i="5"/>
  <c r="J77" i="4"/>
  <c r="AB78" i="5" s="1"/>
  <c r="S30" i="4"/>
  <c r="AE31" i="5" s="1"/>
  <c r="G13" i="4"/>
  <c r="AA14" i="5" s="1"/>
  <c r="G135" i="4"/>
  <c r="W118" i="5"/>
  <c r="W113" i="5"/>
  <c r="W108" i="5"/>
  <c r="W106" i="5"/>
  <c r="W104" i="5"/>
  <c r="I103" i="3"/>
  <c r="O104" i="5" s="1"/>
  <c r="F101" i="3"/>
  <c r="N102" i="5" s="1"/>
  <c r="T99" i="3"/>
  <c r="U99" i="3" s="1"/>
  <c r="W95" i="5"/>
  <c r="F86" i="3"/>
  <c r="N87" i="5" s="1"/>
  <c r="W82" i="5"/>
  <c r="F77" i="3"/>
  <c r="N78" i="5" s="1"/>
  <c r="W73" i="5"/>
  <c r="W71" i="5"/>
  <c r="AJ66" i="3"/>
  <c r="U67" i="5" s="1"/>
  <c r="W66" i="5"/>
  <c r="I65" i="3"/>
  <c r="O66" i="5" s="1"/>
  <c r="F61" i="3"/>
  <c r="N62" i="5" s="1"/>
  <c r="S59" i="3"/>
  <c r="W57" i="5"/>
  <c r="W55" i="5"/>
  <c r="AG49" i="3"/>
  <c r="T50" i="5" s="1"/>
  <c r="W41" i="5"/>
  <c r="I38" i="3"/>
  <c r="O39" i="5" s="1"/>
  <c r="W34" i="5"/>
  <c r="W13" i="5"/>
  <c r="W9" i="5"/>
  <c r="W7" i="5"/>
  <c r="W132" i="5"/>
  <c r="F126" i="3"/>
  <c r="N127" i="5" s="1"/>
  <c r="F124" i="3"/>
  <c r="N125" i="5" s="1"/>
  <c r="Z102" i="75"/>
  <c r="K103" i="5" s="1"/>
  <c r="T93" i="75"/>
  <c r="F94" i="5" s="1"/>
  <c r="T91" i="75"/>
  <c r="F92" i="5" s="1"/>
  <c r="P83" i="75"/>
  <c r="Q83" i="75" s="1"/>
  <c r="V83" i="75" s="1"/>
  <c r="H84" i="5" s="1"/>
  <c r="P72" i="75"/>
  <c r="Q72" i="75" s="1"/>
  <c r="P66" i="75"/>
  <c r="Q66" i="75" s="1"/>
  <c r="V66" i="75" s="1"/>
  <c r="T55" i="75"/>
  <c r="F56" i="5" s="1"/>
  <c r="P47" i="75"/>
  <c r="Q47" i="75" s="1"/>
  <c r="V47" i="75" s="1"/>
  <c r="H48" i="5" s="1"/>
  <c r="AC46" i="75"/>
  <c r="P43" i="75"/>
  <c r="Q43" i="75" s="1"/>
  <c r="V43" i="75" s="1"/>
  <c r="H44" i="5" s="1"/>
  <c r="Z37" i="75"/>
  <c r="K38" i="5" s="1"/>
  <c r="Z22" i="75"/>
  <c r="K23" i="5" s="1"/>
  <c r="H20" i="75"/>
  <c r="I20" i="75" s="1"/>
  <c r="U20" i="75" s="1"/>
  <c r="G21" i="5" s="1"/>
  <c r="P18" i="75"/>
  <c r="Q18" i="75" s="1"/>
  <c r="V18" i="75" s="1"/>
  <c r="H19" i="5" s="1"/>
  <c r="P14" i="75"/>
  <c r="Q14" i="75" s="1"/>
  <c r="V14" i="75" s="1"/>
  <c r="H15" i="5" s="1"/>
  <c r="AC7" i="75"/>
  <c r="J8" i="5" s="1"/>
  <c r="AC132" i="75"/>
  <c r="W78" i="5"/>
  <c r="W60" i="5"/>
  <c r="J15" i="4"/>
  <c r="AB16" i="5" s="1"/>
  <c r="W120" i="5"/>
  <c r="W115" i="5"/>
  <c r="W110" i="5"/>
  <c r="W99" i="5"/>
  <c r="W97" i="5"/>
  <c r="W90" i="5"/>
  <c r="W84" i="5"/>
  <c r="AG82" i="3"/>
  <c r="T83" i="5" s="1"/>
  <c r="W75" i="5"/>
  <c r="W68" i="5"/>
  <c r="W45" i="5"/>
  <c r="W43" i="5"/>
  <c r="W36" i="5"/>
  <c r="F31" i="3"/>
  <c r="N32" i="5" s="1"/>
  <c r="W26" i="5"/>
  <c r="W24" i="5"/>
  <c r="W20" i="5"/>
  <c r="W15" i="5"/>
  <c r="F4" i="3"/>
  <c r="N5" i="5" s="1"/>
  <c r="S122" i="3"/>
  <c r="V122" i="3" s="1"/>
  <c r="R123" i="5" s="1"/>
  <c r="P110" i="75"/>
  <c r="Q110" i="75" s="1"/>
  <c r="V110" i="75" s="1"/>
  <c r="H111" i="5" s="1"/>
  <c r="Z84" i="75"/>
  <c r="K85" i="5" s="1"/>
  <c r="T66" i="75"/>
  <c r="F67" i="5" s="1"/>
  <c r="T49" i="75"/>
  <c r="F50" i="5" s="1"/>
  <c r="Z40" i="75"/>
  <c r="AC33" i="75"/>
  <c r="J34" i="5" s="1"/>
  <c r="AC25" i="75"/>
  <c r="J26" i="5" s="1"/>
  <c r="Z13" i="75"/>
  <c r="P8" i="75"/>
  <c r="Q8" i="75" s="1"/>
  <c r="V8" i="75" s="1"/>
  <c r="H9" i="5" s="1"/>
  <c r="P4" i="75"/>
  <c r="P135" i="75"/>
  <c r="Q135" i="75" s="1"/>
  <c r="V135" i="75" s="1"/>
  <c r="H136" i="5" s="1"/>
  <c r="W89" i="5"/>
  <c r="G106" i="4"/>
  <c r="J103" i="4"/>
  <c r="AB104" i="5" s="1"/>
  <c r="S77" i="4"/>
  <c r="AE78" i="5" s="1"/>
  <c r="G27" i="4"/>
  <c r="AD114" i="3"/>
  <c r="S115" i="5" s="1"/>
  <c r="I114" i="3"/>
  <c r="O115" i="5" s="1"/>
  <c r="AG113" i="3"/>
  <c r="T114" i="5" s="1"/>
  <c r="W101" i="5"/>
  <c r="W92" i="5"/>
  <c r="W86" i="5"/>
  <c r="W79" i="5"/>
  <c r="W77" i="5"/>
  <c r="F74" i="3"/>
  <c r="N75" i="5" s="1"/>
  <c r="W61" i="5"/>
  <c r="W59" i="5"/>
  <c r="AG55" i="3"/>
  <c r="T56" i="5" s="1"/>
  <c r="W47" i="5"/>
  <c r="W28" i="5"/>
  <c r="AG26" i="3"/>
  <c r="T27" i="5" s="1"/>
  <c r="W22" i="5"/>
  <c r="F14" i="3"/>
  <c r="N15" i="5" s="1"/>
  <c r="W11" i="5"/>
  <c r="W137" i="5"/>
  <c r="W128" i="5"/>
  <c r="W126" i="5"/>
  <c r="W124" i="5"/>
  <c r="W122" i="5"/>
  <c r="Z109" i="75"/>
  <c r="K110" i="5" s="1"/>
  <c r="Z105" i="75"/>
  <c r="K106" i="5" s="1"/>
  <c r="Q100" i="75"/>
  <c r="V100" i="75" s="1"/>
  <c r="H101" i="5" s="1"/>
  <c r="Q75" i="75"/>
  <c r="V75" i="75" s="1"/>
  <c r="H76" i="5" s="1"/>
  <c r="Z71" i="75"/>
  <c r="K72" i="5" s="1"/>
  <c r="Q60" i="75"/>
  <c r="V60" i="75" s="1"/>
  <c r="H61" i="5" s="1"/>
  <c r="P126" i="75"/>
  <c r="Q126" i="75" s="1"/>
  <c r="V126" i="75" s="1"/>
  <c r="H127" i="5" s="1"/>
  <c r="W114" i="5"/>
  <c r="W10" i="5"/>
  <c r="J108" i="4"/>
  <c r="AB109" i="5" s="1"/>
  <c r="W117" i="5"/>
  <c r="W112" i="5"/>
  <c r="W105" i="5"/>
  <c r="W103" i="5"/>
  <c r="I98" i="3"/>
  <c r="O99" i="5" s="1"/>
  <c r="W70" i="5"/>
  <c r="W65" i="5"/>
  <c r="W63" i="5"/>
  <c r="W54" i="5"/>
  <c r="W52" i="5"/>
  <c r="AG45" i="3"/>
  <c r="T46" i="5" s="1"/>
  <c r="W40" i="5"/>
  <c r="W38" i="5"/>
  <c r="W33" i="5"/>
  <c r="W31" i="5"/>
  <c r="T29" i="3"/>
  <c r="U29" i="3" s="1"/>
  <c r="W17" i="5"/>
  <c r="W121" i="5"/>
  <c r="P96" i="75"/>
  <c r="P92" i="75"/>
  <c r="P88" i="75"/>
  <c r="Q88" i="75" s="1"/>
  <c r="V88" i="75" s="1"/>
  <c r="H89" i="5" s="1"/>
  <c r="P86" i="75"/>
  <c r="Q86" i="75" s="1"/>
  <c r="V86" i="75" s="1"/>
  <c r="H87" i="5" s="1"/>
  <c r="P56" i="75"/>
  <c r="P22" i="75"/>
  <c r="P122" i="75"/>
  <c r="Q122" i="75" s="1"/>
  <c r="V122" i="75" s="1"/>
  <c r="H123" i="5" s="1"/>
  <c r="W67" i="5"/>
  <c r="W44" i="5"/>
  <c r="W35" i="5"/>
  <c r="W8" i="5"/>
  <c r="J63" i="4"/>
  <c r="AB64" i="5" s="1"/>
  <c r="J29" i="4"/>
  <c r="AB30" i="5" s="1"/>
  <c r="W119" i="5"/>
  <c r="F116" i="3"/>
  <c r="N117" i="5" s="1"/>
  <c r="F111" i="3"/>
  <c r="N112" i="5" s="1"/>
  <c r="AG103" i="3"/>
  <c r="T104" i="5" s="1"/>
  <c r="I102" i="3"/>
  <c r="O103" i="5" s="1"/>
  <c r="T96" i="3"/>
  <c r="U96" i="3" s="1"/>
  <c r="W94" i="5"/>
  <c r="W83" i="5"/>
  <c r="W81" i="5"/>
  <c r="W74" i="5"/>
  <c r="S67" i="3"/>
  <c r="V67" i="3" s="1"/>
  <c r="R68" i="5" s="1"/>
  <c r="AJ56" i="3"/>
  <c r="U57" i="5" s="1"/>
  <c r="W48" i="5"/>
  <c r="AG31" i="3"/>
  <c r="T32" i="5" s="1"/>
  <c r="W23" i="5"/>
  <c r="W19" i="5"/>
  <c r="AJ14" i="3"/>
  <c r="U15" i="5" s="1"/>
  <c r="S12" i="3"/>
  <c r="V12" i="3" s="1"/>
  <c r="R13" i="5" s="1"/>
  <c r="F120" i="3"/>
  <c r="N121" i="5" s="1"/>
  <c r="F134" i="3"/>
  <c r="N135" i="5" s="1"/>
  <c r="F121" i="3"/>
  <c r="T96" i="75"/>
  <c r="F97" i="5" s="1"/>
  <c r="T94" i="75"/>
  <c r="F95" i="5" s="1"/>
  <c r="Z93" i="75"/>
  <c r="K94" i="5" s="1"/>
  <c r="P73" i="75"/>
  <c r="Q73" i="75" s="1"/>
  <c r="V73" i="75" s="1"/>
  <c r="H74" i="5" s="1"/>
  <c r="P67" i="75"/>
  <c r="Q67" i="75" s="1"/>
  <c r="V67" i="75" s="1"/>
  <c r="H68" i="5" s="1"/>
  <c r="H66" i="75"/>
  <c r="I66" i="75" s="1"/>
  <c r="U66" i="75" s="1"/>
  <c r="G67" i="5" s="1"/>
  <c r="T56" i="75"/>
  <c r="F57" i="5" s="1"/>
  <c r="Z53" i="75"/>
  <c r="K54" i="5" s="1"/>
  <c r="Z31" i="75"/>
  <c r="K32" i="5" s="1"/>
  <c r="AC19" i="75"/>
  <c r="AD19" i="75" s="1"/>
  <c r="L20" i="5" s="1"/>
  <c r="P11" i="75"/>
  <c r="Q11" i="75" s="1"/>
  <c r="V11" i="75" s="1"/>
  <c r="H12" i="5" s="1"/>
  <c r="H137" i="75"/>
  <c r="I137" i="75" s="1"/>
  <c r="U137" i="75" s="1"/>
  <c r="G138" i="5" s="1"/>
  <c r="AC135" i="75"/>
  <c r="J136" i="5" s="1"/>
  <c r="W91" i="5"/>
  <c r="W87" i="5"/>
  <c r="W12" i="5"/>
  <c r="W133" i="5"/>
  <c r="W123" i="5"/>
  <c r="W116" i="5"/>
  <c r="AG114" i="3"/>
  <c r="T115" i="5" s="1"/>
  <c r="AJ111" i="3"/>
  <c r="U112" i="5" s="1"/>
  <c r="W111" i="5"/>
  <c r="W98" i="5"/>
  <c r="W85" i="5"/>
  <c r="W76" i="5"/>
  <c r="W69" i="5"/>
  <c r="W64" i="5"/>
  <c r="AG56" i="3"/>
  <c r="T57" i="5" s="1"/>
  <c r="W49" i="5"/>
  <c r="W46" i="5"/>
  <c r="I45" i="3"/>
  <c r="O46" i="5" s="1"/>
  <c r="W37" i="5"/>
  <c r="W29" i="5"/>
  <c r="W21" i="5"/>
  <c r="AG19" i="3"/>
  <c r="T20" i="5" s="1"/>
  <c r="W16" i="5"/>
  <c r="W138" i="5"/>
  <c r="W136" i="5"/>
  <c r="AJ134" i="3"/>
  <c r="U135" i="5" s="1"/>
  <c r="W134" i="5"/>
  <c r="W131" i="5"/>
  <c r="Z118" i="75"/>
  <c r="K119" i="5" s="1"/>
  <c r="Q99" i="75"/>
  <c r="V99" i="75" s="1"/>
  <c r="H100" i="5" s="1"/>
  <c r="Q76" i="75"/>
  <c r="V76" i="75" s="1"/>
  <c r="H77" i="5" s="1"/>
  <c r="Z68" i="75"/>
  <c r="K69" i="5" s="1"/>
  <c r="Z16" i="75"/>
  <c r="K17" i="5" s="1"/>
  <c r="T127" i="75"/>
  <c r="F128" i="5" s="1"/>
  <c r="P125" i="75"/>
  <c r="AJ76" i="3"/>
  <c r="U77" i="5" s="1"/>
  <c r="AJ43" i="3"/>
  <c r="U44" i="5" s="1"/>
  <c r="AC87" i="75"/>
  <c r="J88" i="5" s="1"/>
  <c r="AC96" i="75"/>
  <c r="J97" i="5" s="1"/>
  <c r="AC89" i="75"/>
  <c r="J90" i="5" s="1"/>
  <c r="AC100" i="75"/>
  <c r="AC64" i="75"/>
  <c r="J65" i="5" s="1"/>
  <c r="AC82" i="75"/>
  <c r="J83" i="5" s="1"/>
  <c r="AC51" i="75"/>
  <c r="J52" i="5" s="1"/>
  <c r="AC130" i="75"/>
  <c r="J131" i="5" s="1"/>
  <c r="AC125" i="75"/>
  <c r="J126" i="5" s="1"/>
  <c r="AC123" i="75"/>
  <c r="J124" i="5" s="1"/>
  <c r="AC114" i="75"/>
  <c r="J115" i="5" s="1"/>
  <c r="AC112" i="75"/>
  <c r="AC111" i="75"/>
  <c r="J112" i="5" s="1"/>
  <c r="AC110" i="75"/>
  <c r="J111" i="5" s="1"/>
  <c r="AC105" i="75"/>
  <c r="J106" i="5" s="1"/>
  <c r="AC104" i="75"/>
  <c r="J105" i="5" s="1"/>
  <c r="AC79" i="75"/>
  <c r="J80" i="5" s="1"/>
  <c r="AC22" i="75"/>
  <c r="J23" i="5" s="1"/>
  <c r="T104" i="3"/>
  <c r="U104" i="3" s="1"/>
  <c r="V104" i="3" s="1"/>
  <c r="R105" i="5" s="1"/>
  <c r="T6" i="3"/>
  <c r="U6" i="3" s="1"/>
  <c r="V6" i="3" s="1"/>
  <c r="R7" i="5" s="1"/>
  <c r="S92" i="3"/>
  <c r="S84" i="3"/>
  <c r="T66" i="3"/>
  <c r="U66" i="3" s="1"/>
  <c r="T62" i="3"/>
  <c r="U62" i="3" s="1"/>
  <c r="V62" i="3" s="1"/>
  <c r="R63" i="5" s="1"/>
  <c r="T132" i="3"/>
  <c r="U132" i="3" s="1"/>
  <c r="V132" i="3" s="1"/>
  <c r="R133" i="5" s="1"/>
  <c r="T115" i="3"/>
  <c r="U115" i="3" s="1"/>
  <c r="S112" i="3"/>
  <c r="V112" i="3" s="1"/>
  <c r="R113" i="5" s="1"/>
  <c r="T111" i="3"/>
  <c r="U111" i="3" s="1"/>
  <c r="V111" i="3" s="1"/>
  <c r="R112" i="5" s="1"/>
  <c r="S109" i="3"/>
  <c r="V109" i="3" s="1"/>
  <c r="R110" i="5" s="1"/>
  <c r="T108" i="3"/>
  <c r="U108" i="3" s="1"/>
  <c r="T74" i="3"/>
  <c r="U74" i="3" s="1"/>
  <c r="S48" i="3"/>
  <c r="V48" i="3" s="1"/>
  <c r="R49" i="5" s="1"/>
  <c r="S15" i="3"/>
  <c r="V15" i="3" s="1"/>
  <c r="R16" i="5" s="1"/>
  <c r="S123" i="3"/>
  <c r="S116" i="3"/>
  <c r="V116" i="3" s="1"/>
  <c r="R117" i="5" s="1"/>
  <c r="T10" i="3"/>
  <c r="U10" i="3" s="1"/>
  <c r="V10" i="3" s="1"/>
  <c r="R11" i="5" s="1"/>
  <c r="S4" i="3"/>
  <c r="V4" i="3" s="1"/>
  <c r="R5" i="5" s="1"/>
  <c r="T33" i="3"/>
  <c r="U33" i="3" s="1"/>
  <c r="T119" i="3"/>
  <c r="U119" i="3" s="1"/>
  <c r="V119" i="3" s="1"/>
  <c r="R120" i="5" s="1"/>
  <c r="S117" i="3"/>
  <c r="V117" i="3" s="1"/>
  <c r="R118" i="5" s="1"/>
  <c r="T103" i="3"/>
  <c r="U103" i="3" s="1"/>
  <c r="S88" i="3"/>
  <c r="S36" i="3"/>
  <c r="V36" i="3" s="1"/>
  <c r="R37" i="5" s="1"/>
  <c r="T28" i="3"/>
  <c r="U28" i="3" s="1"/>
  <c r="V28" i="3" s="1"/>
  <c r="R29" i="5" s="1"/>
  <c r="S19" i="3"/>
  <c r="V19" i="3" s="1"/>
  <c r="R20" i="5" s="1"/>
  <c r="T14" i="3"/>
  <c r="U14" i="3" s="1"/>
  <c r="S134" i="3"/>
  <c r="V134" i="3" s="1"/>
  <c r="R135" i="5" s="1"/>
  <c r="G107" i="4"/>
  <c r="AA108" i="5" s="1"/>
  <c r="G104" i="4"/>
  <c r="G114" i="4"/>
  <c r="AA115" i="5" s="1"/>
  <c r="G110" i="4"/>
  <c r="G101" i="4"/>
  <c r="AA102" i="5" s="1"/>
  <c r="G79" i="4"/>
  <c r="G77" i="4"/>
  <c r="G84" i="4"/>
  <c r="AA85" i="5" s="1"/>
  <c r="G87" i="4"/>
  <c r="AA88" i="5" s="1"/>
  <c r="G26" i="4"/>
  <c r="AA27" i="5" s="1"/>
  <c r="G22" i="4"/>
  <c r="AA23" i="5" s="1"/>
  <c r="G4" i="4"/>
  <c r="AA5" i="5" s="1"/>
  <c r="H11" i="75"/>
  <c r="I11" i="75" s="1"/>
  <c r="U11" i="75" s="1"/>
  <c r="G12" i="5" s="1"/>
  <c r="H87" i="75"/>
  <c r="I87" i="75" s="1"/>
  <c r="U87" i="75" s="1"/>
  <c r="G88" i="5" s="1"/>
  <c r="H91" i="75"/>
  <c r="I91" i="75" s="1"/>
  <c r="U91" i="75" s="1"/>
  <c r="G92" i="5" s="1"/>
  <c r="H84" i="75"/>
  <c r="I84" i="75" s="1"/>
  <c r="U84" i="75" s="1"/>
  <c r="G85" i="5" s="1"/>
  <c r="H58" i="75"/>
  <c r="I58" i="75" s="1"/>
  <c r="U58" i="75" s="1"/>
  <c r="G59" i="5" s="1"/>
  <c r="H19" i="75"/>
  <c r="I19" i="75" s="1"/>
  <c r="U19" i="75" s="1"/>
  <c r="G20" i="5" s="1"/>
  <c r="T72" i="75"/>
  <c r="F73" i="5" s="1"/>
  <c r="T70" i="75"/>
  <c r="F71" i="5" s="1"/>
  <c r="T47" i="75"/>
  <c r="F48" i="5" s="1"/>
  <c r="T18" i="75"/>
  <c r="F19" i="5" s="1"/>
  <c r="T8" i="75"/>
  <c r="F9" i="5" s="1"/>
  <c r="T57" i="75"/>
  <c r="F58" i="5" s="1"/>
  <c r="T19" i="75"/>
  <c r="F20" i="5" s="1"/>
  <c r="T109" i="75"/>
  <c r="F110" i="5" s="1"/>
  <c r="T100" i="75"/>
  <c r="F101" i="5" s="1"/>
  <c r="T63" i="75"/>
  <c r="F64" i="5" s="1"/>
  <c r="T39" i="75"/>
  <c r="F40" i="5" s="1"/>
  <c r="T12" i="75"/>
  <c r="F13" i="5" s="1"/>
  <c r="T10" i="75"/>
  <c r="F11" i="5" s="1"/>
  <c r="T130" i="75"/>
  <c r="F131" i="5" s="1"/>
  <c r="H118" i="75"/>
  <c r="I118" i="75" s="1"/>
  <c r="U118" i="75" s="1"/>
  <c r="G119" i="5" s="1"/>
  <c r="H104" i="75"/>
  <c r="I104" i="75" s="1"/>
  <c r="U104" i="75" s="1"/>
  <c r="G105" i="5" s="1"/>
  <c r="H95" i="75"/>
  <c r="I95" i="75" s="1"/>
  <c r="U95" i="75" s="1"/>
  <c r="G96" i="5" s="1"/>
  <c r="H79" i="75"/>
  <c r="I79" i="75" s="1"/>
  <c r="U79" i="75" s="1"/>
  <c r="G80" i="5" s="1"/>
  <c r="H73" i="75"/>
  <c r="I73" i="75" s="1"/>
  <c r="U73" i="75" s="1"/>
  <c r="G74" i="5" s="1"/>
  <c r="H56" i="75"/>
  <c r="I56" i="75" s="1"/>
  <c r="U56" i="75" s="1"/>
  <c r="G57" i="5" s="1"/>
  <c r="H29" i="75"/>
  <c r="I29" i="75" s="1"/>
  <c r="U29" i="75" s="1"/>
  <c r="G30" i="5" s="1"/>
  <c r="H112" i="75"/>
  <c r="I112" i="75" s="1"/>
  <c r="U112" i="75" s="1"/>
  <c r="G113" i="5" s="1"/>
  <c r="H103" i="75"/>
  <c r="I103" i="75" s="1"/>
  <c r="U103" i="75" s="1"/>
  <c r="G104" i="5" s="1"/>
  <c r="H89" i="75"/>
  <c r="I89" i="75" s="1"/>
  <c r="U89" i="75" s="1"/>
  <c r="G90" i="5" s="1"/>
  <c r="H39" i="75"/>
  <c r="I39" i="75" s="1"/>
  <c r="U39" i="75" s="1"/>
  <c r="G40" i="5" s="1"/>
  <c r="H6" i="75"/>
  <c r="I6" i="75" s="1"/>
  <c r="U6" i="75" s="1"/>
  <c r="G7" i="5" s="1"/>
  <c r="H5" i="75"/>
  <c r="I5" i="75" s="1"/>
  <c r="U5" i="75" s="1"/>
  <c r="G6" i="5" s="1"/>
  <c r="H68" i="75"/>
  <c r="I68" i="75" s="1"/>
  <c r="U68" i="75" s="1"/>
  <c r="G69" i="5" s="1"/>
  <c r="H54" i="75"/>
  <c r="I54" i="75" s="1"/>
  <c r="U54" i="75" s="1"/>
  <c r="G55" i="5" s="1"/>
  <c r="H43" i="75"/>
  <c r="I43" i="75" s="1"/>
  <c r="U43" i="75" s="1"/>
  <c r="G44" i="5" s="1"/>
  <c r="H38" i="75"/>
  <c r="I38" i="75" s="1"/>
  <c r="U38" i="75" s="1"/>
  <c r="G39" i="5" s="1"/>
  <c r="H37" i="75"/>
  <c r="I37" i="75" s="1"/>
  <c r="U37" i="75" s="1"/>
  <c r="G38" i="5" s="1"/>
  <c r="H33" i="75"/>
  <c r="I33" i="75" s="1"/>
  <c r="U33" i="75" s="1"/>
  <c r="G34" i="5" s="1"/>
  <c r="H135" i="75"/>
  <c r="I135" i="75" s="1"/>
  <c r="U135" i="75" s="1"/>
  <c r="G136" i="5" s="1"/>
  <c r="H111" i="75"/>
  <c r="I111" i="75" s="1"/>
  <c r="U111" i="75" s="1"/>
  <c r="G112" i="5" s="1"/>
  <c r="S64" i="4"/>
  <c r="S62" i="4"/>
  <c r="AE63" i="5" s="1"/>
  <c r="S43" i="4"/>
  <c r="AE44" i="5" s="1"/>
  <c r="S25" i="4"/>
  <c r="AE26" i="5" s="1"/>
  <c r="S29" i="4"/>
  <c r="AE30" i="5" s="1"/>
  <c r="S134" i="4"/>
  <c r="AE135" i="5" s="1"/>
  <c r="S84" i="4"/>
  <c r="AE85" i="5" s="1"/>
  <c r="S19" i="4"/>
  <c r="AE20" i="5" s="1"/>
  <c r="S5" i="4"/>
  <c r="AE6" i="5" s="1"/>
  <c r="S32" i="4"/>
  <c r="AE33" i="5" s="1"/>
  <c r="S27" i="4"/>
  <c r="AE28" i="5" s="1"/>
  <c r="S20" i="4"/>
  <c r="AE21" i="5" s="1"/>
  <c r="S18" i="4"/>
  <c r="AE19" i="5" s="1"/>
  <c r="S16" i="4"/>
  <c r="AE17" i="5" s="1"/>
  <c r="S137" i="4"/>
  <c r="AE138" i="5" s="1"/>
  <c r="S132" i="4"/>
  <c r="AE133" i="5" s="1"/>
  <c r="S44" i="4"/>
  <c r="AE45" i="5" s="1"/>
  <c r="S42" i="4"/>
  <c r="AE43" i="5" s="1"/>
  <c r="S31" i="4"/>
  <c r="AE32" i="5" s="1"/>
  <c r="S13" i="4"/>
  <c r="AE14" i="5" s="1"/>
  <c r="P14" i="4"/>
  <c r="AD15" i="5" s="1"/>
  <c r="P119" i="4"/>
  <c r="AD120" i="5" s="1"/>
  <c r="P34" i="4"/>
  <c r="AD35" i="5" s="1"/>
  <c r="P25" i="4"/>
  <c r="AD26" i="5" s="1"/>
  <c r="P134" i="4"/>
  <c r="AD135" i="5" s="1"/>
  <c r="P115" i="4"/>
  <c r="AD116" i="5" s="1"/>
  <c r="P103" i="4"/>
  <c r="AD104" i="5" s="1"/>
  <c r="P28" i="4"/>
  <c r="AD29" i="5" s="1"/>
  <c r="P125" i="4"/>
  <c r="AD126" i="5" s="1"/>
  <c r="P123" i="4"/>
  <c r="AD124" i="5" s="1"/>
  <c r="P4" i="4"/>
  <c r="AD5" i="5" s="1"/>
  <c r="P132" i="4"/>
  <c r="AD133" i="5" s="1"/>
  <c r="P6" i="4"/>
  <c r="AD7" i="5" s="1"/>
  <c r="J116" i="4"/>
  <c r="AB117" i="5" s="1"/>
  <c r="J135" i="4"/>
  <c r="AB136" i="5" s="1"/>
  <c r="J133" i="4"/>
  <c r="AB134" i="5" s="1"/>
  <c r="J120" i="4"/>
  <c r="AB121" i="5" s="1"/>
  <c r="J127" i="4"/>
  <c r="AB128" i="5" s="1"/>
  <c r="J125" i="4"/>
  <c r="AB126" i="5" s="1"/>
  <c r="J123" i="4"/>
  <c r="AB124" i="5" s="1"/>
  <c r="J121" i="4"/>
  <c r="AB122" i="5" s="1"/>
  <c r="J104" i="4"/>
  <c r="AB105" i="5" s="1"/>
  <c r="J68" i="4"/>
  <c r="AB69" i="5" s="1"/>
  <c r="J85" i="4"/>
  <c r="AB86" i="5" s="1"/>
  <c r="J83" i="4"/>
  <c r="AB84" i="5" s="1"/>
  <c r="J64" i="4"/>
  <c r="AB65" i="5" s="1"/>
  <c r="J62" i="4"/>
  <c r="AB63" i="5" s="1"/>
  <c r="J60" i="4"/>
  <c r="AB61" i="5" s="1"/>
  <c r="J52" i="4"/>
  <c r="AB53" i="5" s="1"/>
  <c r="J54" i="4"/>
  <c r="AB55" i="5" s="1"/>
  <c r="J45" i="4"/>
  <c r="AB46" i="5" s="1"/>
  <c r="J43" i="4"/>
  <c r="AB44" i="5" s="1"/>
  <c r="J39" i="4"/>
  <c r="AB40" i="5" s="1"/>
  <c r="J37" i="4"/>
  <c r="AB38" i="5" s="1"/>
  <c r="J38" i="4"/>
  <c r="AB39" i="5" s="1"/>
  <c r="J33" i="4"/>
  <c r="AB34" i="5" s="1"/>
  <c r="J21" i="4"/>
  <c r="AB22" i="5" s="1"/>
  <c r="J19" i="4"/>
  <c r="AB20" i="5" s="1"/>
  <c r="J17" i="4"/>
  <c r="AB18" i="5" s="1"/>
  <c r="J25" i="4"/>
  <c r="AB26" i="5" s="1"/>
  <c r="J10" i="4"/>
  <c r="AB11" i="5" s="1"/>
  <c r="J9" i="4"/>
  <c r="AB10" i="5" s="1"/>
  <c r="J65" i="4"/>
  <c r="AB66" i="5" s="1"/>
  <c r="J31" i="4"/>
  <c r="AB32" i="5" s="1"/>
  <c r="P126" i="3"/>
  <c r="P127" i="5" s="1"/>
  <c r="P136" i="3"/>
  <c r="P137" i="5" s="1"/>
  <c r="P125" i="3"/>
  <c r="P126" i="5" s="1"/>
  <c r="P89" i="3"/>
  <c r="P90" i="5" s="1"/>
  <c r="P88" i="3"/>
  <c r="P89" i="5" s="1"/>
  <c r="P35" i="3"/>
  <c r="P36" i="5" s="1"/>
  <c r="P10" i="3"/>
  <c r="P11" i="5" s="1"/>
  <c r="F114" i="3"/>
  <c r="N115" i="5" s="1"/>
  <c r="F103" i="3"/>
  <c r="N104" i="5" s="1"/>
  <c r="F102" i="3"/>
  <c r="N103" i="5" s="1"/>
  <c r="F98" i="3"/>
  <c r="N99" i="5" s="1"/>
  <c r="F65" i="3"/>
  <c r="N66" i="5" s="1"/>
  <c r="F64" i="3"/>
  <c r="N65" i="5" s="1"/>
  <c r="F60" i="3"/>
  <c r="N61" i="5" s="1"/>
  <c r="F56" i="3"/>
  <c r="N57" i="5" s="1"/>
  <c r="F45" i="3"/>
  <c r="N46" i="5" s="1"/>
  <c r="F44" i="3"/>
  <c r="N45" i="5" s="1"/>
  <c r="F40" i="3"/>
  <c r="N41" i="5" s="1"/>
  <c r="F30" i="3"/>
  <c r="N31" i="5" s="1"/>
  <c r="F28" i="3"/>
  <c r="N29" i="5" s="1"/>
  <c r="F23" i="3"/>
  <c r="N24" i="5" s="1"/>
  <c r="F19" i="3"/>
  <c r="N20" i="5" s="1"/>
  <c r="F16" i="3"/>
  <c r="N17" i="5" s="1"/>
  <c r="F15" i="3"/>
  <c r="N16" i="5" s="1"/>
  <c r="F133" i="3"/>
  <c r="N134" i="5" s="1"/>
  <c r="F125" i="3"/>
  <c r="N126" i="5" s="1"/>
  <c r="I111" i="3"/>
  <c r="O112" i="5" s="1"/>
  <c r="I90" i="3"/>
  <c r="O91" i="5" s="1"/>
  <c r="I83" i="3"/>
  <c r="O84" i="5" s="1"/>
  <c r="I79" i="3"/>
  <c r="O80" i="5" s="1"/>
  <c r="I73" i="3"/>
  <c r="O74" i="5" s="1"/>
  <c r="I49" i="3"/>
  <c r="O50" i="5" s="1"/>
  <c r="I5" i="3"/>
  <c r="O6" i="5" s="1"/>
  <c r="I110" i="3"/>
  <c r="O111" i="5" s="1"/>
  <c r="I105" i="3"/>
  <c r="O106" i="5" s="1"/>
  <c r="I91" i="3"/>
  <c r="O92" i="5" s="1"/>
  <c r="I61" i="3"/>
  <c r="O62" i="5" s="1"/>
  <c r="I48" i="3"/>
  <c r="O49" i="5" s="1"/>
  <c r="I41" i="3"/>
  <c r="O42" i="5" s="1"/>
  <c r="I35" i="3"/>
  <c r="O36" i="5" s="1"/>
  <c r="I124" i="3"/>
  <c r="O125" i="5" s="1"/>
  <c r="I119" i="3"/>
  <c r="O120" i="5" s="1"/>
  <c r="I106" i="3"/>
  <c r="O107" i="5" s="1"/>
  <c r="I117" i="3"/>
  <c r="O118" i="5" s="1"/>
  <c r="I99" i="3"/>
  <c r="O100" i="5" s="1"/>
  <c r="I97" i="3"/>
  <c r="O98" i="5" s="1"/>
  <c r="I72" i="3"/>
  <c r="O73" i="5" s="1"/>
  <c r="I57" i="3"/>
  <c r="O58" i="5" s="1"/>
  <c r="I27" i="3"/>
  <c r="O28" i="5" s="1"/>
  <c r="I137" i="3"/>
  <c r="O138" i="5" s="1"/>
  <c r="I121" i="3"/>
  <c r="O122" i="5" s="1"/>
  <c r="I32" i="3"/>
  <c r="O33" i="5" s="1"/>
  <c r="I50" i="3"/>
  <c r="O51" i="5" s="1"/>
  <c r="X6" i="4"/>
  <c r="AF7" i="5" s="1"/>
  <c r="X74" i="4"/>
  <c r="AF75" i="5" s="1"/>
  <c r="X63" i="4"/>
  <c r="AF64" i="5" s="1"/>
  <c r="X55" i="4"/>
  <c r="AF56" i="5" s="1"/>
  <c r="X24" i="4"/>
  <c r="AF25" i="5" s="1"/>
  <c r="X40" i="4"/>
  <c r="AF41" i="5" s="1"/>
  <c r="X39" i="4"/>
  <c r="AF40" i="5" s="1"/>
  <c r="X18" i="4"/>
  <c r="AF19" i="5" s="1"/>
  <c r="X16" i="4"/>
  <c r="AF17" i="5" s="1"/>
  <c r="X9" i="4"/>
  <c r="AF10" i="5" s="1"/>
  <c r="X8" i="4"/>
  <c r="AF9" i="5" s="1"/>
  <c r="X54" i="4"/>
  <c r="AF55" i="5" s="1"/>
  <c r="AD41" i="3"/>
  <c r="S42" i="5" s="1"/>
  <c r="AD102" i="3"/>
  <c r="AD98" i="3"/>
  <c r="AJ119" i="3"/>
  <c r="U120" i="5" s="1"/>
  <c r="AJ115" i="3"/>
  <c r="U116" i="5" s="1"/>
  <c r="AJ107" i="3"/>
  <c r="U108" i="5" s="1"/>
  <c r="AJ95" i="3"/>
  <c r="U96" i="5" s="1"/>
  <c r="AJ79" i="3"/>
  <c r="U80" i="5" s="1"/>
  <c r="AJ62" i="3"/>
  <c r="U63" i="5" s="1"/>
  <c r="AJ58" i="3"/>
  <c r="U59" i="5" s="1"/>
  <c r="AJ31" i="3"/>
  <c r="U32" i="5" s="1"/>
  <c r="AJ24" i="3"/>
  <c r="U25" i="5" s="1"/>
  <c r="AJ21" i="3"/>
  <c r="U22" i="5" s="1"/>
  <c r="AJ18" i="3"/>
  <c r="U19" i="5" s="1"/>
  <c r="AJ15" i="3"/>
  <c r="U16" i="5" s="1"/>
  <c r="AJ67" i="3"/>
  <c r="U68" i="5" s="1"/>
  <c r="AJ54" i="3"/>
  <c r="U55" i="5" s="1"/>
  <c r="AJ53" i="3"/>
  <c r="U54" i="5" s="1"/>
  <c r="AJ42" i="3"/>
  <c r="U43" i="5" s="1"/>
  <c r="AJ35" i="3"/>
  <c r="U36" i="5" s="1"/>
  <c r="AJ136" i="3"/>
  <c r="U137" i="5" s="1"/>
  <c r="AJ121" i="3"/>
  <c r="U122" i="5" s="1"/>
  <c r="AJ92" i="3"/>
  <c r="U93" i="5" s="1"/>
  <c r="AJ129" i="3"/>
  <c r="U130" i="5" s="1"/>
  <c r="AJ125" i="3"/>
  <c r="U126" i="5" s="1"/>
  <c r="AG102" i="3"/>
  <c r="T103" i="5" s="1"/>
  <c r="AG98" i="3"/>
  <c r="T99" i="5" s="1"/>
  <c r="AG90" i="3"/>
  <c r="T91" i="5" s="1"/>
  <c r="AG61" i="3"/>
  <c r="T62" i="5" s="1"/>
  <c r="AG6" i="3"/>
  <c r="T7" i="5" s="1"/>
  <c r="AG127" i="3"/>
  <c r="T128" i="5" s="1"/>
  <c r="AG117" i="3"/>
  <c r="T118" i="5" s="1"/>
  <c r="AG81" i="3"/>
  <c r="T82" i="5" s="1"/>
  <c r="AG78" i="3"/>
  <c r="T79" i="5" s="1"/>
  <c r="AG65" i="3"/>
  <c r="T66" i="5" s="1"/>
  <c r="AG51" i="3"/>
  <c r="T52" i="5" s="1"/>
  <c r="AG30" i="3"/>
  <c r="T31" i="5" s="1"/>
  <c r="AG14" i="3"/>
  <c r="T15" i="5" s="1"/>
  <c r="AG134" i="3"/>
  <c r="T135" i="5" s="1"/>
  <c r="AG123" i="3"/>
  <c r="T124" i="5" s="1"/>
  <c r="AG111" i="3"/>
  <c r="T112" i="5" s="1"/>
  <c r="AG118" i="3"/>
  <c r="T119" i="5" s="1"/>
  <c r="AG115" i="3"/>
  <c r="T116" i="5" s="1"/>
  <c r="AG107" i="3"/>
  <c r="T108" i="5" s="1"/>
  <c r="AG58" i="3"/>
  <c r="T59" i="5" s="1"/>
  <c r="AG42" i="3"/>
  <c r="T43" i="5" s="1"/>
  <c r="AG24" i="3"/>
  <c r="T25" i="5" s="1"/>
  <c r="AG133" i="3"/>
  <c r="T134" i="5" s="1"/>
  <c r="P75" i="3"/>
  <c r="P76" i="5" s="1"/>
  <c r="P85" i="3"/>
  <c r="P86" i="5" s="1"/>
  <c r="P84" i="3"/>
  <c r="P85" i="5" s="1"/>
  <c r="P22" i="3"/>
  <c r="P23" i="5" s="1"/>
  <c r="F94" i="3"/>
  <c r="N95" i="5" s="1"/>
  <c r="F105" i="3"/>
  <c r="N106" i="5" s="1"/>
  <c r="F97" i="3"/>
  <c r="N98" i="5" s="1"/>
  <c r="F78" i="3"/>
  <c r="N79" i="5" s="1"/>
  <c r="F37" i="3"/>
  <c r="N38" i="5" s="1"/>
  <c r="AC127" i="75"/>
  <c r="J128" i="5" s="1"/>
  <c r="AC99" i="75"/>
  <c r="J100" i="5" s="1"/>
  <c r="AC34" i="75"/>
  <c r="J35" i="5" s="1"/>
  <c r="AC95" i="75"/>
  <c r="J96" i="5" s="1"/>
  <c r="AC35" i="75"/>
  <c r="J36" i="5" s="1"/>
  <c r="AC81" i="75"/>
  <c r="J82" i="5" s="1"/>
  <c r="AC10" i="75"/>
  <c r="J11" i="5" s="1"/>
  <c r="AC77" i="75"/>
  <c r="AD77" i="75" s="1"/>
  <c r="L78" i="5" s="1"/>
  <c r="AC73" i="75"/>
  <c r="J74" i="5" s="1"/>
  <c r="AC43" i="75"/>
  <c r="J44" i="5" s="1"/>
  <c r="P119" i="75"/>
  <c r="Q119" i="75" s="1"/>
  <c r="V119" i="75" s="1"/>
  <c r="P117" i="75"/>
  <c r="Q117" i="75" s="1"/>
  <c r="V117" i="75" s="1"/>
  <c r="P115" i="75"/>
  <c r="Q115" i="75" s="1"/>
  <c r="V115" i="75" s="1"/>
  <c r="H116" i="5" s="1"/>
  <c r="AA105" i="5"/>
  <c r="T113" i="3"/>
  <c r="U113" i="3" s="1"/>
  <c r="S113" i="3"/>
  <c r="AD82" i="3"/>
  <c r="T50" i="3"/>
  <c r="U50" i="3" s="1"/>
  <c r="S50" i="3"/>
  <c r="S119" i="4"/>
  <c r="AE120" i="5" s="1"/>
  <c r="P107" i="4"/>
  <c r="AD108" i="5" s="1"/>
  <c r="X80" i="4"/>
  <c r="AF81" i="5" s="1"/>
  <c r="P117" i="4"/>
  <c r="AD118" i="5" s="1"/>
  <c r="G116" i="4"/>
  <c r="G112" i="4"/>
  <c r="J111" i="4"/>
  <c r="AB112" i="5" s="1"/>
  <c r="X110" i="4"/>
  <c r="AF111" i="5" s="1"/>
  <c r="S108" i="4"/>
  <c r="AE109" i="5" s="1"/>
  <c r="P108" i="4"/>
  <c r="AD109" i="5" s="1"/>
  <c r="X107" i="4"/>
  <c r="AF108" i="5" s="1"/>
  <c r="S106" i="4"/>
  <c r="AE107" i="5" s="1"/>
  <c r="S105" i="4"/>
  <c r="AE106" i="5" s="1"/>
  <c r="J102" i="4"/>
  <c r="AB103" i="5" s="1"/>
  <c r="X96" i="4"/>
  <c r="AF97" i="5" s="1"/>
  <c r="X92" i="4"/>
  <c r="AF93" i="5" s="1"/>
  <c r="J89" i="4"/>
  <c r="AB90" i="5" s="1"/>
  <c r="G83" i="4"/>
  <c r="K83" i="4" s="1"/>
  <c r="AC84" i="5" s="1"/>
  <c r="X65" i="4"/>
  <c r="AF66" i="5" s="1"/>
  <c r="P64" i="4"/>
  <c r="AD65" i="5" s="1"/>
  <c r="X53" i="4"/>
  <c r="AF54" i="5" s="1"/>
  <c r="G39" i="4"/>
  <c r="S38" i="4"/>
  <c r="AE39" i="5" s="1"/>
  <c r="P20" i="4"/>
  <c r="AD21" i="5" s="1"/>
  <c r="P16" i="4"/>
  <c r="AD17" i="5" s="1"/>
  <c r="X12" i="4"/>
  <c r="AF13" i="5" s="1"/>
  <c r="J11" i="4"/>
  <c r="AB12" i="5" s="1"/>
  <c r="P10" i="4"/>
  <c r="AD11" i="5" s="1"/>
  <c r="G129" i="4"/>
  <c r="AA130" i="5" s="1"/>
  <c r="P119" i="3"/>
  <c r="P120" i="5" s="1"/>
  <c r="I107" i="3"/>
  <c r="O108" i="5" s="1"/>
  <c r="T105" i="3"/>
  <c r="U105" i="3" s="1"/>
  <c r="S105" i="3"/>
  <c r="S101" i="3"/>
  <c r="V101" i="3" s="1"/>
  <c r="R102" i="5" s="1"/>
  <c r="T100" i="3"/>
  <c r="U100" i="3" s="1"/>
  <c r="S100" i="3"/>
  <c r="AJ99" i="3"/>
  <c r="U100" i="5" s="1"/>
  <c r="T97" i="3"/>
  <c r="U97" i="3" s="1"/>
  <c r="S97" i="3"/>
  <c r="AJ90" i="3"/>
  <c r="U91" i="5" s="1"/>
  <c r="AJ83" i="3"/>
  <c r="U84" i="5" s="1"/>
  <c r="F82" i="3"/>
  <c r="N83" i="5" s="1"/>
  <c r="I78" i="3"/>
  <c r="O79" i="5" s="1"/>
  <c r="AJ74" i="3"/>
  <c r="U75" i="5" s="1"/>
  <c r="AJ72" i="3"/>
  <c r="U73" i="5" s="1"/>
  <c r="P72" i="3"/>
  <c r="P73" i="5" s="1"/>
  <c r="AG71" i="3"/>
  <c r="T72" i="5" s="1"/>
  <c r="T30" i="3"/>
  <c r="U30" i="3" s="1"/>
  <c r="S30" i="3"/>
  <c r="S70" i="3"/>
  <c r="T70" i="3"/>
  <c r="U70" i="3" s="1"/>
  <c r="S58" i="3"/>
  <c r="T58" i="3"/>
  <c r="U58" i="3" s="1"/>
  <c r="J112" i="4"/>
  <c r="AB113" i="5" s="1"/>
  <c r="X102" i="4"/>
  <c r="AF103" i="5" s="1"/>
  <c r="G102" i="4"/>
  <c r="G91" i="4"/>
  <c r="S89" i="4"/>
  <c r="AE90" i="5" s="1"/>
  <c r="J87" i="4"/>
  <c r="AB88" i="5" s="1"/>
  <c r="P86" i="4"/>
  <c r="AD87" i="5" s="1"/>
  <c r="X71" i="4"/>
  <c r="AF72" i="5" s="1"/>
  <c r="P70" i="4"/>
  <c r="AD71" i="5" s="1"/>
  <c r="J70" i="4"/>
  <c r="AB71" i="5" s="1"/>
  <c r="X59" i="4"/>
  <c r="AF60" i="5" s="1"/>
  <c r="P58" i="4"/>
  <c r="AD59" i="5" s="1"/>
  <c r="J58" i="4"/>
  <c r="AB59" i="5" s="1"/>
  <c r="J56" i="4"/>
  <c r="AB57" i="5" s="1"/>
  <c r="J51" i="4"/>
  <c r="AB52" i="5" s="1"/>
  <c r="S50" i="4"/>
  <c r="AE51" i="5" s="1"/>
  <c r="G50" i="4"/>
  <c r="X49" i="4"/>
  <c r="AF50" i="5" s="1"/>
  <c r="J49" i="4"/>
  <c r="AB50" i="5" s="1"/>
  <c r="S48" i="4"/>
  <c r="AE49" i="5" s="1"/>
  <c r="X47" i="4"/>
  <c r="AF48" i="5" s="1"/>
  <c r="J41" i="4"/>
  <c r="AB42" i="5" s="1"/>
  <c r="G37" i="4"/>
  <c r="K37" i="4" s="1"/>
  <c r="AC38" i="5" s="1"/>
  <c r="J35" i="4"/>
  <c r="AB36" i="5" s="1"/>
  <c r="X34" i="4"/>
  <c r="S34" i="4"/>
  <c r="AE35" i="5" s="1"/>
  <c r="P32" i="4"/>
  <c r="AD33" i="5" s="1"/>
  <c r="X28" i="4"/>
  <c r="AF29" i="5" s="1"/>
  <c r="X26" i="4"/>
  <c r="AF27" i="5" s="1"/>
  <c r="P24" i="4"/>
  <c r="AD25" i="5" s="1"/>
  <c r="X22" i="4"/>
  <c r="AF23" i="5" s="1"/>
  <c r="G5" i="4"/>
  <c r="AA6" i="5" s="1"/>
  <c r="X4" i="4"/>
  <c r="AF5" i="5" s="1"/>
  <c r="X137" i="4"/>
  <c r="AF138" i="5" s="1"/>
  <c r="S135" i="4"/>
  <c r="AE136" i="5" s="1"/>
  <c r="AD118" i="3"/>
  <c r="I113" i="3"/>
  <c r="O114" i="5" s="1"/>
  <c r="AG110" i="3"/>
  <c r="T111" i="5" s="1"/>
  <c r="P104" i="3"/>
  <c r="P105" i="5" s="1"/>
  <c r="AJ103" i="3"/>
  <c r="U104" i="5" s="1"/>
  <c r="AG97" i="3"/>
  <c r="T98" i="5" s="1"/>
  <c r="F89" i="3"/>
  <c r="N90" i="5" s="1"/>
  <c r="AJ88" i="3"/>
  <c r="U89" i="5" s="1"/>
  <c r="I87" i="3"/>
  <c r="O88" i="5" s="1"/>
  <c r="AD86" i="3"/>
  <c r="T71" i="3"/>
  <c r="U71" i="3" s="1"/>
  <c r="S71" i="3"/>
  <c r="AG69" i="3"/>
  <c r="T70" i="5" s="1"/>
  <c r="AG62" i="3"/>
  <c r="T63" i="5" s="1"/>
  <c r="AD26" i="3"/>
  <c r="T54" i="3"/>
  <c r="U54" i="3" s="1"/>
  <c r="S54" i="3"/>
  <c r="J114" i="4"/>
  <c r="AB115" i="5" s="1"/>
  <c r="J106" i="4"/>
  <c r="AB107" i="5" s="1"/>
  <c r="P105" i="4"/>
  <c r="AD106" i="5" s="1"/>
  <c r="P76" i="4"/>
  <c r="AD77" i="5" s="1"/>
  <c r="X32" i="4"/>
  <c r="AF33" i="5" s="1"/>
  <c r="P112" i="3"/>
  <c r="P113" i="5" s="1"/>
  <c r="P108" i="3"/>
  <c r="P109" i="5" s="1"/>
  <c r="T80" i="3"/>
  <c r="U80" i="3" s="1"/>
  <c r="S80" i="3"/>
  <c r="AG66" i="3"/>
  <c r="T67" i="5" s="1"/>
  <c r="AD27" i="3"/>
  <c r="T25" i="3"/>
  <c r="U25" i="3" s="1"/>
  <c r="S25" i="3"/>
  <c r="P19" i="3"/>
  <c r="P20" i="5" s="1"/>
  <c r="S129" i="3"/>
  <c r="T129" i="3"/>
  <c r="U129" i="3" s="1"/>
  <c r="G24" i="4"/>
  <c r="AA25" i="5" s="1"/>
  <c r="J23" i="4"/>
  <c r="AB24" i="5" s="1"/>
  <c r="P22" i="4"/>
  <c r="AD23" i="5" s="1"/>
  <c r="X20" i="4"/>
  <c r="AF21" i="5" s="1"/>
  <c r="S14" i="4"/>
  <c r="AE15" i="5" s="1"/>
  <c r="J12" i="4"/>
  <c r="AB13" i="5" s="1"/>
  <c r="X11" i="4"/>
  <c r="AF12" i="5" s="1"/>
  <c r="X10" i="4"/>
  <c r="AF11" i="5" s="1"/>
  <c r="S7" i="4"/>
  <c r="AE8" i="5" s="1"/>
  <c r="G6" i="4"/>
  <c r="AA7" i="5" s="1"/>
  <c r="J137" i="4"/>
  <c r="AB138" i="5" s="1"/>
  <c r="J128" i="4"/>
  <c r="AB129" i="5" s="1"/>
  <c r="X126" i="4"/>
  <c r="AF127" i="5" s="1"/>
  <c r="J126" i="4"/>
  <c r="AB127" i="5" s="1"/>
  <c r="X125" i="4"/>
  <c r="AF126" i="5" s="1"/>
  <c r="J124" i="4"/>
  <c r="AB125" i="5" s="1"/>
  <c r="X123" i="4"/>
  <c r="AF124" i="5" s="1"/>
  <c r="X122" i="4"/>
  <c r="AF123" i="5" s="1"/>
  <c r="J122" i="4"/>
  <c r="AB123" i="5" s="1"/>
  <c r="S121" i="4"/>
  <c r="AE122" i="5" s="1"/>
  <c r="I101" i="3"/>
  <c r="O102" i="5" s="1"/>
  <c r="P99" i="3"/>
  <c r="P100" i="5" s="1"/>
  <c r="S118" i="4"/>
  <c r="AE119" i="5" s="1"/>
  <c r="J117" i="4"/>
  <c r="AB118" i="5" s="1"/>
  <c r="X116" i="4"/>
  <c r="AF117" i="5" s="1"/>
  <c r="S114" i="4"/>
  <c r="AE115" i="5" s="1"/>
  <c r="P114" i="4"/>
  <c r="AD115" i="5" s="1"/>
  <c r="X113" i="4"/>
  <c r="AF114" i="5" s="1"/>
  <c r="S112" i="4"/>
  <c r="AE113" i="5" s="1"/>
  <c r="P112" i="4"/>
  <c r="AD113" i="5" s="1"/>
  <c r="J110" i="4"/>
  <c r="AB111" i="5" s="1"/>
  <c r="P109" i="4"/>
  <c r="AD110" i="5" s="1"/>
  <c r="S104" i="4"/>
  <c r="AE105" i="5" s="1"/>
  <c r="S100" i="4"/>
  <c r="AE101" i="5" s="1"/>
  <c r="P100" i="4"/>
  <c r="AD101" i="5" s="1"/>
  <c r="G100" i="4"/>
  <c r="AA101" i="5" s="1"/>
  <c r="J99" i="4"/>
  <c r="AB100" i="5" s="1"/>
  <c r="J97" i="4"/>
  <c r="AB98" i="5" s="1"/>
  <c r="J95" i="4"/>
  <c r="AB96" i="5" s="1"/>
  <c r="J93" i="4"/>
  <c r="AB94" i="5" s="1"/>
  <c r="J91" i="4"/>
  <c r="AB92" i="5" s="1"/>
  <c r="G85" i="4"/>
  <c r="AA86" i="5" s="1"/>
  <c r="S82" i="4"/>
  <c r="AE83" i="5" s="1"/>
  <c r="G82" i="4"/>
  <c r="AA83" i="5" s="1"/>
  <c r="J81" i="4"/>
  <c r="AB82" i="5" s="1"/>
  <c r="J79" i="4"/>
  <c r="AB80" i="5" s="1"/>
  <c r="J75" i="4"/>
  <c r="AB76" i="5" s="1"/>
  <c r="S74" i="4"/>
  <c r="AE75" i="5" s="1"/>
  <c r="G74" i="4"/>
  <c r="AA75" i="5" s="1"/>
  <c r="J73" i="4"/>
  <c r="AB74" i="5" s="1"/>
  <c r="X72" i="4"/>
  <c r="AF73" i="5" s="1"/>
  <c r="P72" i="4"/>
  <c r="AD73" i="5" s="1"/>
  <c r="X69" i="4"/>
  <c r="AF70" i="5" s="1"/>
  <c r="X68" i="4"/>
  <c r="AF69" i="5" s="1"/>
  <c r="X67" i="4"/>
  <c r="AF68" i="5" s="1"/>
  <c r="J59" i="4"/>
  <c r="AB60" i="5" s="1"/>
  <c r="S58" i="4"/>
  <c r="AE59" i="5" s="1"/>
  <c r="X57" i="4"/>
  <c r="AF58" i="5" s="1"/>
  <c r="J57" i="4"/>
  <c r="AB58" i="5" s="1"/>
  <c r="S56" i="4"/>
  <c r="AE57" i="5" s="1"/>
  <c r="X51" i="4"/>
  <c r="AF52" i="5" s="1"/>
  <c r="P50" i="4"/>
  <c r="AD51" i="5" s="1"/>
  <c r="J50" i="4"/>
  <c r="AB51" i="5" s="1"/>
  <c r="J48" i="4"/>
  <c r="AB49" i="5" s="1"/>
  <c r="P47" i="4"/>
  <c r="AD48" i="5" s="1"/>
  <c r="X46" i="4"/>
  <c r="AF47" i="5" s="1"/>
  <c r="G46" i="4"/>
  <c r="P42" i="4"/>
  <c r="AD43" i="5" s="1"/>
  <c r="S41" i="4"/>
  <c r="AE42" i="5" s="1"/>
  <c r="P41" i="4"/>
  <c r="AD42" i="5" s="1"/>
  <c r="G40" i="4"/>
  <c r="S36" i="4"/>
  <c r="AE37" i="5" s="1"/>
  <c r="J34" i="4"/>
  <c r="AB35" i="5" s="1"/>
  <c r="G33" i="4"/>
  <c r="AA34" i="5" s="1"/>
  <c r="P30" i="4"/>
  <c r="AD31" i="5" s="1"/>
  <c r="S23" i="4"/>
  <c r="AE24" i="5" s="1"/>
  <c r="P23" i="4"/>
  <c r="AD24" i="5" s="1"/>
  <c r="P18" i="4"/>
  <c r="AD19" i="5" s="1"/>
  <c r="J16" i="4"/>
  <c r="AB17" i="5" s="1"/>
  <c r="G15" i="4"/>
  <c r="AA16" i="5" s="1"/>
  <c r="P12" i="4"/>
  <c r="AD13" i="5" s="1"/>
  <c r="P8" i="4"/>
  <c r="AD9" i="5" s="1"/>
  <c r="J5" i="4"/>
  <c r="AB6" i="5" s="1"/>
  <c r="S4" i="4"/>
  <c r="AE5" i="5" s="1"/>
  <c r="P137" i="4"/>
  <c r="AD138" i="5" s="1"/>
  <c r="X136" i="4"/>
  <c r="AF137" i="5" s="1"/>
  <c r="J130" i="4"/>
  <c r="AB131" i="5" s="1"/>
  <c r="S129" i="4"/>
  <c r="AE130" i="5" s="1"/>
  <c r="AJ118" i="3"/>
  <c r="U119" i="5" s="1"/>
  <c r="I118" i="3"/>
  <c r="O119" i="5" s="1"/>
  <c r="I115" i="3"/>
  <c r="O116" i="5" s="1"/>
  <c r="F112" i="3"/>
  <c r="N113" i="5" s="1"/>
  <c r="I109" i="3"/>
  <c r="O110" i="5" s="1"/>
  <c r="F108" i="3"/>
  <c r="N109" i="5" s="1"/>
  <c r="AG106" i="3"/>
  <c r="T107" i="5" s="1"/>
  <c r="F104" i="3"/>
  <c r="N105" i="5" s="1"/>
  <c r="AD94" i="3"/>
  <c r="AG93" i="3"/>
  <c r="T94" i="5" s="1"/>
  <c r="AJ91" i="3"/>
  <c r="U92" i="5" s="1"/>
  <c r="I86" i="3"/>
  <c r="O87" i="5" s="1"/>
  <c r="F85" i="3"/>
  <c r="N86" i="5" s="1"/>
  <c r="AJ84" i="3"/>
  <c r="U85" i="5" s="1"/>
  <c r="AJ82" i="3"/>
  <c r="U83" i="5" s="1"/>
  <c r="P81" i="3"/>
  <c r="P82" i="5" s="1"/>
  <c r="AJ75" i="3"/>
  <c r="U76" i="5" s="1"/>
  <c r="I75" i="3"/>
  <c r="O76" i="5" s="1"/>
  <c r="AJ73" i="3"/>
  <c r="U74" i="5" s="1"/>
  <c r="F73" i="3"/>
  <c r="N74" i="5" s="1"/>
  <c r="P68" i="3"/>
  <c r="P69" i="5" s="1"/>
  <c r="AJ64" i="3"/>
  <c r="U65" i="5" s="1"/>
  <c r="P64" i="3"/>
  <c r="P65" i="5" s="1"/>
  <c r="P58" i="3"/>
  <c r="P59" i="5" s="1"/>
  <c r="P51" i="3"/>
  <c r="P52" i="5" s="1"/>
  <c r="AJ50" i="3"/>
  <c r="U51" i="5" s="1"/>
  <c r="AJ46" i="3"/>
  <c r="U47" i="5" s="1"/>
  <c r="T44" i="3"/>
  <c r="U44" i="3" s="1"/>
  <c r="S44" i="3"/>
  <c r="AG38" i="3"/>
  <c r="T39" i="5" s="1"/>
  <c r="AJ37" i="3"/>
  <c r="U38" i="5" s="1"/>
  <c r="AG32" i="3"/>
  <c r="T33" i="5" s="1"/>
  <c r="I28" i="3"/>
  <c r="O29" i="5" s="1"/>
  <c r="F27" i="3"/>
  <c r="N28" i="5" s="1"/>
  <c r="P25" i="3"/>
  <c r="P26" i="5" s="1"/>
  <c r="S20" i="3"/>
  <c r="T20" i="3"/>
  <c r="U20" i="3" s="1"/>
  <c r="P18" i="3"/>
  <c r="P19" i="5" s="1"/>
  <c r="P12" i="3"/>
  <c r="P13" i="5" s="1"/>
  <c r="AJ11" i="3"/>
  <c r="U12" i="5" s="1"/>
  <c r="AG9" i="3"/>
  <c r="T10" i="5" s="1"/>
  <c r="T7" i="3"/>
  <c r="U7" i="3" s="1"/>
  <c r="S7" i="3"/>
  <c r="T133" i="3"/>
  <c r="U133" i="3" s="1"/>
  <c r="S133" i="3"/>
  <c r="AJ128" i="3"/>
  <c r="U129" i="5" s="1"/>
  <c r="S126" i="3"/>
  <c r="T126" i="3"/>
  <c r="U126" i="3" s="1"/>
  <c r="AG125" i="3"/>
  <c r="T126" i="5" s="1"/>
  <c r="AC119" i="75"/>
  <c r="J120" i="5" s="1"/>
  <c r="T112" i="75"/>
  <c r="F113" i="5" s="1"/>
  <c r="H106" i="75"/>
  <c r="I106" i="75" s="1"/>
  <c r="U106" i="75" s="1"/>
  <c r="G107" i="5" s="1"/>
  <c r="T97" i="75"/>
  <c r="F98" i="5" s="1"/>
  <c r="T90" i="75"/>
  <c r="F91" i="5" s="1"/>
  <c r="Z87" i="75"/>
  <c r="K88" i="5" s="1"/>
  <c r="T85" i="75"/>
  <c r="F86" i="5" s="1"/>
  <c r="H81" i="75"/>
  <c r="I81" i="75" s="1"/>
  <c r="U81" i="75" s="1"/>
  <c r="G82" i="5" s="1"/>
  <c r="Z66" i="75"/>
  <c r="K67" i="5" s="1"/>
  <c r="AC55" i="75"/>
  <c r="J56" i="5" s="1"/>
  <c r="Z48" i="75"/>
  <c r="K49" i="5" s="1"/>
  <c r="AJ65" i="3"/>
  <c r="U66" i="5" s="1"/>
  <c r="AJ61" i="3"/>
  <c r="U62" i="5" s="1"/>
  <c r="AG57" i="3"/>
  <c r="T58" i="5" s="1"/>
  <c r="AD56" i="3"/>
  <c r="I43" i="3"/>
  <c r="O44" i="5" s="1"/>
  <c r="I42" i="3"/>
  <c r="O43" i="5" s="1"/>
  <c r="AJ40" i="3"/>
  <c r="U41" i="5" s="1"/>
  <c r="P40" i="3"/>
  <c r="P41" i="5" s="1"/>
  <c r="P39" i="3"/>
  <c r="P40" i="5" s="1"/>
  <c r="AG34" i="3"/>
  <c r="T35" i="5" s="1"/>
  <c r="P33" i="3"/>
  <c r="P34" i="5" s="1"/>
  <c r="F33" i="3"/>
  <c r="N34" i="5" s="1"/>
  <c r="AJ32" i="3"/>
  <c r="U33" i="5" s="1"/>
  <c r="P29" i="3"/>
  <c r="P30" i="5" s="1"/>
  <c r="AG22" i="3"/>
  <c r="T23" i="5" s="1"/>
  <c r="AJ20" i="3"/>
  <c r="U21" i="5" s="1"/>
  <c r="AG17" i="3"/>
  <c r="T18" i="5" s="1"/>
  <c r="I17" i="3"/>
  <c r="O18" i="5" s="1"/>
  <c r="AG16" i="3"/>
  <c r="T17" i="5" s="1"/>
  <c r="AD8" i="3"/>
  <c r="P120" i="3"/>
  <c r="P121" i="5" s="1"/>
  <c r="AJ137" i="3"/>
  <c r="U138" i="5" s="1"/>
  <c r="I134" i="3"/>
  <c r="O135" i="5" s="1"/>
  <c r="AJ133" i="3"/>
  <c r="U134" i="5" s="1"/>
  <c r="AD132" i="3"/>
  <c r="T131" i="3"/>
  <c r="U131" i="3" s="1"/>
  <c r="S131" i="3"/>
  <c r="F122" i="3"/>
  <c r="N123" i="5" s="1"/>
  <c r="H109" i="75"/>
  <c r="I109" i="75" s="1"/>
  <c r="U109" i="75" s="1"/>
  <c r="G110" i="5" s="1"/>
  <c r="Z107" i="75"/>
  <c r="K108" i="5" s="1"/>
  <c r="P85" i="75"/>
  <c r="Q85" i="75" s="1"/>
  <c r="V85" i="75" s="1"/>
  <c r="H86" i="5" s="1"/>
  <c r="J27" i="4"/>
  <c r="AB28" i="5" s="1"/>
  <c r="P26" i="4"/>
  <c r="AD27" i="5" s="1"/>
  <c r="G20" i="4"/>
  <c r="AA21" i="5" s="1"/>
  <c r="J18" i="4"/>
  <c r="AB19" i="5" s="1"/>
  <c r="X14" i="4"/>
  <c r="AF15" i="5" s="1"/>
  <c r="G11" i="4"/>
  <c r="AA12" i="5" s="1"/>
  <c r="S136" i="4"/>
  <c r="AE137" i="5" s="1"/>
  <c r="S127" i="4"/>
  <c r="AE128" i="5" s="1"/>
  <c r="S125" i="4"/>
  <c r="X124" i="4"/>
  <c r="AF125" i="5" s="1"/>
  <c r="S123" i="4"/>
  <c r="AE124" i="5" s="1"/>
  <c r="X121" i="4"/>
  <c r="AF122" i="5" s="1"/>
  <c r="P116" i="3"/>
  <c r="P117" i="5" s="1"/>
  <c r="AG101" i="3"/>
  <c r="T102" i="5" s="1"/>
  <c r="AJ94" i="3"/>
  <c r="U95" i="5" s="1"/>
  <c r="P93" i="3"/>
  <c r="P94" i="5" s="1"/>
  <c r="AD90" i="3"/>
  <c r="AG89" i="3"/>
  <c r="T90" i="5" s="1"/>
  <c r="AJ87" i="3"/>
  <c r="U88" i="5" s="1"/>
  <c r="I82" i="3"/>
  <c r="O83" i="5" s="1"/>
  <c r="AJ78" i="3"/>
  <c r="U79" i="5" s="1"/>
  <c r="AG67" i="3"/>
  <c r="T68" i="5" s="1"/>
  <c r="AG63" i="3"/>
  <c r="T64" i="5" s="1"/>
  <c r="P60" i="3"/>
  <c r="P61" i="5" s="1"/>
  <c r="AJ59" i="3"/>
  <c r="U60" i="5" s="1"/>
  <c r="I52" i="3"/>
  <c r="O53" i="5" s="1"/>
  <c r="AJ51" i="3"/>
  <c r="U52" i="5" s="1"/>
  <c r="AD49" i="3"/>
  <c r="AJ48" i="3"/>
  <c r="U49" i="5" s="1"/>
  <c r="AD45" i="3"/>
  <c r="P43" i="3"/>
  <c r="P44" i="5" s="1"/>
  <c r="I36" i="3"/>
  <c r="O37" i="5" s="1"/>
  <c r="I25" i="3"/>
  <c r="O26" i="5" s="1"/>
  <c r="I24" i="3"/>
  <c r="O25" i="5" s="1"/>
  <c r="AG15" i="3"/>
  <c r="T16" i="5" s="1"/>
  <c r="AG13" i="3"/>
  <c r="T14" i="5" s="1"/>
  <c r="I13" i="3"/>
  <c r="O14" i="5" s="1"/>
  <c r="AJ12" i="3"/>
  <c r="U13" i="5" s="1"/>
  <c r="I9" i="3"/>
  <c r="O10" i="5" s="1"/>
  <c r="AJ6" i="3"/>
  <c r="U7" i="5" s="1"/>
  <c r="F132" i="3"/>
  <c r="N133" i="5" s="1"/>
  <c r="F130" i="3"/>
  <c r="N131" i="5" s="1"/>
  <c r="Z76" i="75"/>
  <c r="K77" i="5" s="1"/>
  <c r="T45" i="75"/>
  <c r="F46" i="5" s="1"/>
  <c r="Z44" i="75"/>
  <c r="K45" i="5" s="1"/>
  <c r="H24" i="75"/>
  <c r="I24" i="75" s="1"/>
  <c r="U24" i="75" s="1"/>
  <c r="G25" i="5" s="1"/>
  <c r="Q4" i="75"/>
  <c r="V4" i="75" s="1"/>
  <c r="H5" i="5" s="1"/>
  <c r="AC120" i="75"/>
  <c r="J121" i="5" s="1"/>
  <c r="H120" i="75"/>
  <c r="I120" i="75" s="1"/>
  <c r="U120" i="75" s="1"/>
  <c r="G121" i="5" s="1"/>
  <c r="Z135" i="75"/>
  <c r="K136" i="5" s="1"/>
  <c r="H129" i="75"/>
  <c r="I129" i="75" s="1"/>
  <c r="U129" i="75" s="1"/>
  <c r="G130" i="5" s="1"/>
  <c r="Z123" i="75"/>
  <c r="AG59" i="3"/>
  <c r="T60" i="5" s="1"/>
  <c r="F58" i="3"/>
  <c r="N59" i="5" s="1"/>
  <c r="F57" i="3"/>
  <c r="N58" i="5" s="1"/>
  <c r="V47" i="3"/>
  <c r="R48" i="5" s="1"/>
  <c r="AG46" i="3"/>
  <c r="T47" i="5" s="1"/>
  <c r="I46" i="3"/>
  <c r="O47" i="5" s="1"/>
  <c r="AJ44" i="3"/>
  <c r="U45" i="5" s="1"/>
  <c r="AG41" i="3"/>
  <c r="T42" i="5" s="1"/>
  <c r="I39" i="3"/>
  <c r="O40" i="5" s="1"/>
  <c r="F38" i="3"/>
  <c r="N39" i="5" s="1"/>
  <c r="F34" i="3"/>
  <c r="N35" i="5" s="1"/>
  <c r="P32" i="3"/>
  <c r="P33" i="5" s="1"/>
  <c r="I31" i="3"/>
  <c r="O32" i="5" s="1"/>
  <c r="AG23" i="3"/>
  <c r="T24" i="5" s="1"/>
  <c r="I22" i="3"/>
  <c r="O23" i="5" s="1"/>
  <c r="AG20" i="3"/>
  <c r="T21" i="5" s="1"/>
  <c r="I20" i="3"/>
  <c r="O21" i="5" s="1"/>
  <c r="I18" i="3"/>
  <c r="O19" i="5" s="1"/>
  <c r="AD16" i="3"/>
  <c r="P16" i="3"/>
  <c r="P17" i="5" s="1"/>
  <c r="AG10" i="3"/>
  <c r="T11" i="5" s="1"/>
  <c r="I8" i="3"/>
  <c r="O9" i="5" s="1"/>
  <c r="AJ5" i="3"/>
  <c r="U6" i="5" s="1"/>
  <c r="F5" i="3"/>
  <c r="N6" i="5" s="1"/>
  <c r="I4" i="3"/>
  <c r="O5" i="5" s="1"/>
  <c r="AG120" i="3"/>
  <c r="T121" i="5" s="1"/>
  <c r="I120" i="3"/>
  <c r="O121" i="5" s="1"/>
  <c r="F135" i="3"/>
  <c r="N136" i="5" s="1"/>
  <c r="AJ126" i="3"/>
  <c r="U127" i="5" s="1"/>
  <c r="I126" i="3"/>
  <c r="O127" i="5" s="1"/>
  <c r="I125" i="3"/>
  <c r="O126" i="5" s="1"/>
  <c r="AC115" i="75"/>
  <c r="J116" i="5" s="1"/>
  <c r="Z114" i="75"/>
  <c r="K115" i="5" s="1"/>
  <c r="Z113" i="75"/>
  <c r="K114" i="5" s="1"/>
  <c r="AC107" i="75"/>
  <c r="AC106" i="75"/>
  <c r="T106" i="75"/>
  <c r="F107" i="5" s="1"/>
  <c r="AC103" i="75"/>
  <c r="J104" i="5" s="1"/>
  <c r="P102" i="75"/>
  <c r="Q102" i="75" s="1"/>
  <c r="V102" i="75" s="1"/>
  <c r="H103" i="5" s="1"/>
  <c r="H102" i="75"/>
  <c r="I102" i="75" s="1"/>
  <c r="U102" i="75" s="1"/>
  <c r="G103" i="5" s="1"/>
  <c r="AC101" i="75"/>
  <c r="J102" i="5" s="1"/>
  <c r="Z98" i="75"/>
  <c r="K99" i="5" s="1"/>
  <c r="P97" i="75"/>
  <c r="Q97" i="75" s="1"/>
  <c r="V97" i="75" s="1"/>
  <c r="H98" i="5" s="1"/>
  <c r="H94" i="75"/>
  <c r="I94" i="75" s="1"/>
  <c r="U94" i="75" s="1"/>
  <c r="G95" i="5" s="1"/>
  <c r="AC93" i="75"/>
  <c r="J94" i="5" s="1"/>
  <c r="AC92" i="75"/>
  <c r="J93" i="5" s="1"/>
  <c r="P90" i="75"/>
  <c r="Q90" i="75" s="1"/>
  <c r="V90" i="75" s="1"/>
  <c r="H91" i="5" s="1"/>
  <c r="H90" i="75"/>
  <c r="I90" i="75" s="1"/>
  <c r="U90" i="75" s="1"/>
  <c r="G91" i="5" s="1"/>
  <c r="H86" i="75"/>
  <c r="I86" i="75" s="1"/>
  <c r="U86" i="75" s="1"/>
  <c r="G87" i="5" s="1"/>
  <c r="AC84" i="75"/>
  <c r="J85" i="5" s="1"/>
  <c r="H83" i="75"/>
  <c r="I83" i="75" s="1"/>
  <c r="U83" i="75" s="1"/>
  <c r="G84" i="5" s="1"/>
  <c r="P79" i="75"/>
  <c r="Q79" i="75" s="1"/>
  <c r="V79" i="75" s="1"/>
  <c r="H78" i="75"/>
  <c r="I78" i="75" s="1"/>
  <c r="U78" i="75" s="1"/>
  <c r="G79" i="5" s="1"/>
  <c r="P77" i="75"/>
  <c r="Q77" i="75" s="1"/>
  <c r="V77" i="75" s="1"/>
  <c r="H78" i="5" s="1"/>
  <c r="H76" i="75"/>
  <c r="I76" i="75" s="1"/>
  <c r="U76" i="75" s="1"/>
  <c r="G77" i="5" s="1"/>
  <c r="AC75" i="75"/>
  <c r="J76" i="5" s="1"/>
  <c r="AC72" i="75"/>
  <c r="T71" i="75"/>
  <c r="F72" i="5" s="1"/>
  <c r="T69" i="75"/>
  <c r="F70" i="5" s="1"/>
  <c r="H67" i="75"/>
  <c r="I67" i="75" s="1"/>
  <c r="U67" i="75" s="1"/>
  <c r="G68" i="5" s="1"/>
  <c r="T64" i="75"/>
  <c r="F65" i="5" s="1"/>
  <c r="P54" i="75"/>
  <c r="Q54" i="75" s="1"/>
  <c r="V54" i="75" s="1"/>
  <c r="H55" i="5" s="1"/>
  <c r="T52" i="75"/>
  <c r="F53" i="5" s="1"/>
  <c r="P49" i="75"/>
  <c r="Q49" i="75" s="1"/>
  <c r="V49" i="75" s="1"/>
  <c r="H50" i="5" s="1"/>
  <c r="H49" i="75"/>
  <c r="I49" i="75" s="1"/>
  <c r="U49" i="75" s="1"/>
  <c r="G50" i="5" s="1"/>
  <c r="AC48" i="75"/>
  <c r="J49" i="5" s="1"/>
  <c r="AC47" i="75"/>
  <c r="J48" i="5" s="1"/>
  <c r="P45" i="75"/>
  <c r="Q45" i="75" s="1"/>
  <c r="V45" i="75" s="1"/>
  <c r="H46" i="5" s="1"/>
  <c r="AC42" i="75"/>
  <c r="AD42" i="75" s="1"/>
  <c r="L43" i="5" s="1"/>
  <c r="Z39" i="75"/>
  <c r="K40" i="5" s="1"/>
  <c r="Z38" i="75"/>
  <c r="K39" i="5" s="1"/>
  <c r="T37" i="75"/>
  <c r="F38" i="5" s="1"/>
  <c r="Z36" i="75"/>
  <c r="K37" i="5" s="1"/>
  <c r="H27" i="75"/>
  <c r="I27" i="75" s="1"/>
  <c r="U27" i="75" s="1"/>
  <c r="G28" i="5" s="1"/>
  <c r="AC26" i="75"/>
  <c r="AD26" i="75" s="1"/>
  <c r="L27" i="5" s="1"/>
  <c r="Z20" i="75"/>
  <c r="K21" i="5" s="1"/>
  <c r="H10" i="75"/>
  <c r="I10" i="75" s="1"/>
  <c r="U10" i="75" s="1"/>
  <c r="G11" i="5" s="1"/>
  <c r="Z8" i="75"/>
  <c r="K9" i="5" s="1"/>
  <c r="H132" i="75"/>
  <c r="I132" i="75" s="1"/>
  <c r="U132" i="75" s="1"/>
  <c r="G133" i="5" s="1"/>
  <c r="AC121" i="75"/>
  <c r="J122" i="5" s="1"/>
  <c r="AJ9" i="3"/>
  <c r="U10" i="5" s="1"/>
  <c r="I7" i="3"/>
  <c r="O8" i="5" s="1"/>
  <c r="AD137" i="3"/>
  <c r="I135" i="3"/>
  <c r="O136" i="5" s="1"/>
  <c r="P134" i="3"/>
  <c r="P135" i="5" s="1"/>
  <c r="AG132" i="3"/>
  <c r="T133" i="5" s="1"/>
  <c r="AJ124" i="3"/>
  <c r="U125" i="5" s="1"/>
  <c r="I123" i="3"/>
  <c r="O124" i="5" s="1"/>
  <c r="H119" i="75"/>
  <c r="I119" i="75" s="1"/>
  <c r="U119" i="75" s="1"/>
  <c r="G120" i="5" s="1"/>
  <c r="P114" i="75"/>
  <c r="Q114" i="75" s="1"/>
  <c r="V114" i="75" s="1"/>
  <c r="H115" i="5" s="1"/>
  <c r="H114" i="75"/>
  <c r="I114" i="75" s="1"/>
  <c r="U114" i="75" s="1"/>
  <c r="G115" i="5" s="1"/>
  <c r="P112" i="75"/>
  <c r="Q112" i="75" s="1"/>
  <c r="V112" i="75" s="1"/>
  <c r="H113" i="5" s="1"/>
  <c r="Z106" i="75"/>
  <c r="K107" i="5" s="1"/>
  <c r="H105" i="75"/>
  <c r="I105" i="75" s="1"/>
  <c r="U105" i="75" s="1"/>
  <c r="G106" i="5" s="1"/>
  <c r="T104" i="75"/>
  <c r="F105" i="5" s="1"/>
  <c r="H98" i="75"/>
  <c r="I98" i="75" s="1"/>
  <c r="U98" i="75" s="1"/>
  <c r="G99" i="5" s="1"/>
  <c r="AC97" i="75"/>
  <c r="J98" i="5" s="1"/>
  <c r="Z95" i="75"/>
  <c r="K96" i="5" s="1"/>
  <c r="Z92" i="75"/>
  <c r="K93" i="5" s="1"/>
  <c r="T87" i="75"/>
  <c r="F88" i="5" s="1"/>
  <c r="Z86" i="75"/>
  <c r="K87" i="5" s="1"/>
  <c r="Z85" i="75"/>
  <c r="K86" i="5" s="1"/>
  <c r="T83" i="75"/>
  <c r="F84" i="5" s="1"/>
  <c r="P82" i="75"/>
  <c r="Q82" i="75" s="1"/>
  <c r="V82" i="75" s="1"/>
  <c r="H83" i="5" s="1"/>
  <c r="P80" i="75"/>
  <c r="H80" i="75"/>
  <c r="I80" i="75" s="1"/>
  <c r="U80" i="75" s="1"/>
  <c r="G81" i="5" s="1"/>
  <c r="T79" i="75"/>
  <c r="F80" i="5" s="1"/>
  <c r="Z78" i="75"/>
  <c r="K79" i="5" s="1"/>
  <c r="H72" i="75"/>
  <c r="I72" i="75" s="1"/>
  <c r="U72" i="75" s="1"/>
  <c r="G73" i="5" s="1"/>
  <c r="P71" i="75"/>
  <c r="Q71" i="75" s="1"/>
  <c r="V71" i="75" s="1"/>
  <c r="H72" i="5" s="1"/>
  <c r="P70" i="75"/>
  <c r="Q70" i="75" s="1"/>
  <c r="V70" i="75" s="1"/>
  <c r="P69" i="75"/>
  <c r="Q69" i="75" s="1"/>
  <c r="V69" i="75" s="1"/>
  <c r="H70" i="5" s="1"/>
  <c r="P64" i="75"/>
  <c r="Q64" i="75" s="1"/>
  <c r="V64" i="75" s="1"/>
  <c r="H65" i="5" s="1"/>
  <c r="P57" i="75"/>
  <c r="Q57" i="75" s="1"/>
  <c r="V57" i="75" s="1"/>
  <c r="H58" i="5" s="1"/>
  <c r="P52" i="75"/>
  <c r="Q52" i="75" s="1"/>
  <c r="V52" i="75" s="1"/>
  <c r="H53" i="5" s="1"/>
  <c r="Z50" i="75"/>
  <c r="K51" i="5" s="1"/>
  <c r="H41" i="75"/>
  <c r="I41" i="75" s="1"/>
  <c r="U41" i="75" s="1"/>
  <c r="G42" i="5" s="1"/>
  <c r="AC40" i="75"/>
  <c r="J41" i="5" s="1"/>
  <c r="Z33" i="75"/>
  <c r="K34" i="5" s="1"/>
  <c r="T17" i="75"/>
  <c r="F18" i="5" s="1"/>
  <c r="Z15" i="75"/>
  <c r="K16" i="5" s="1"/>
  <c r="H126" i="75"/>
  <c r="I126" i="75" s="1"/>
  <c r="U126" i="75" s="1"/>
  <c r="G127" i="5" s="1"/>
  <c r="Q125" i="75"/>
  <c r="V125" i="75" s="1"/>
  <c r="H126" i="5" s="1"/>
  <c r="H125" i="75"/>
  <c r="I125" i="75" s="1"/>
  <c r="U125" i="75" s="1"/>
  <c r="G126" i="5" s="1"/>
  <c r="AC68" i="75"/>
  <c r="J69" i="5" s="1"/>
  <c r="Z63" i="75"/>
  <c r="K64" i="5" s="1"/>
  <c r="P61" i="75"/>
  <c r="Q61" i="75" s="1"/>
  <c r="V61" i="75" s="1"/>
  <c r="H62" i="5" s="1"/>
  <c r="H61" i="75"/>
  <c r="I61" i="75" s="1"/>
  <c r="U61" i="75" s="1"/>
  <c r="G62" i="5" s="1"/>
  <c r="Z57" i="75"/>
  <c r="K58" i="5" s="1"/>
  <c r="Z55" i="75"/>
  <c r="K56" i="5" s="1"/>
  <c r="Z52" i="75"/>
  <c r="K53" i="5" s="1"/>
  <c r="Z49" i="75"/>
  <c r="K50" i="5" s="1"/>
  <c r="Z47" i="75"/>
  <c r="K48" i="5" s="1"/>
  <c r="H46" i="75"/>
  <c r="I46" i="75" s="1"/>
  <c r="U46" i="75" s="1"/>
  <c r="G47" i="5" s="1"/>
  <c r="H45" i="75"/>
  <c r="I45" i="75" s="1"/>
  <c r="U45" i="75" s="1"/>
  <c r="G46" i="5" s="1"/>
  <c r="Z43" i="75"/>
  <c r="K44" i="5" s="1"/>
  <c r="T43" i="75"/>
  <c r="F44" i="5" s="1"/>
  <c r="H42" i="75"/>
  <c r="I42" i="75" s="1"/>
  <c r="U42" i="75" s="1"/>
  <c r="G43" i="5" s="1"/>
  <c r="T41" i="75"/>
  <c r="F42" i="5" s="1"/>
  <c r="AC39" i="75"/>
  <c r="H36" i="75"/>
  <c r="I36" i="75" s="1"/>
  <c r="U36" i="75" s="1"/>
  <c r="G37" i="5" s="1"/>
  <c r="T35" i="75"/>
  <c r="F36" i="5" s="1"/>
  <c r="H31" i="75"/>
  <c r="I31" i="75" s="1"/>
  <c r="U31" i="75" s="1"/>
  <c r="G32" i="5" s="1"/>
  <c r="AC29" i="75"/>
  <c r="J30" i="5" s="1"/>
  <c r="H28" i="75"/>
  <c r="I28" i="75" s="1"/>
  <c r="U28" i="75" s="1"/>
  <c r="G29" i="5" s="1"/>
  <c r="AC27" i="75"/>
  <c r="J28" i="5" s="1"/>
  <c r="AC21" i="75"/>
  <c r="J22" i="5" s="1"/>
  <c r="Z17" i="75"/>
  <c r="K18" i="5" s="1"/>
  <c r="H15" i="75"/>
  <c r="I15" i="75" s="1"/>
  <c r="U15" i="75" s="1"/>
  <c r="G16" i="5" s="1"/>
  <c r="P12" i="75"/>
  <c r="Z7" i="75"/>
  <c r="K8" i="5" s="1"/>
  <c r="H7" i="75"/>
  <c r="I7" i="75" s="1"/>
  <c r="U7" i="75" s="1"/>
  <c r="G8" i="5" s="1"/>
  <c r="AC6" i="75"/>
  <c r="J7" i="5" s="1"/>
  <c r="Z120" i="75"/>
  <c r="K121" i="5" s="1"/>
  <c r="P136" i="75"/>
  <c r="Q136" i="75" s="1"/>
  <c r="V136" i="75" s="1"/>
  <c r="H137" i="5" s="1"/>
  <c r="H136" i="75"/>
  <c r="I136" i="75" s="1"/>
  <c r="U136" i="75" s="1"/>
  <c r="G137" i="5" s="1"/>
  <c r="AC134" i="75"/>
  <c r="H134" i="75"/>
  <c r="I134" i="75" s="1"/>
  <c r="U134" i="75" s="1"/>
  <c r="G135" i="5" s="1"/>
  <c r="AC133" i="75"/>
  <c r="AD133" i="75" s="1"/>
  <c r="L134" i="5" s="1"/>
  <c r="Z132" i="75"/>
  <c r="K133" i="5" s="1"/>
  <c r="H131" i="75"/>
  <c r="I131" i="75" s="1"/>
  <c r="U131" i="75" s="1"/>
  <c r="G132" i="5" s="1"/>
  <c r="H130" i="75"/>
  <c r="I130" i="75" s="1"/>
  <c r="U130" i="75" s="1"/>
  <c r="G131" i="5" s="1"/>
  <c r="T129" i="75"/>
  <c r="F130" i="5" s="1"/>
  <c r="Z125" i="75"/>
  <c r="K126" i="5" s="1"/>
  <c r="H124" i="75"/>
  <c r="I124" i="75" s="1"/>
  <c r="U124" i="75" s="1"/>
  <c r="G125" i="5" s="1"/>
  <c r="P123" i="75"/>
  <c r="Q123" i="75" s="1"/>
  <c r="V123" i="75" s="1"/>
  <c r="H124" i="5" s="1"/>
  <c r="H123" i="75"/>
  <c r="I123" i="75" s="1"/>
  <c r="U123" i="75" s="1"/>
  <c r="G124" i="5" s="1"/>
  <c r="Z121" i="75"/>
  <c r="K122" i="5" s="1"/>
  <c r="Z28" i="75"/>
  <c r="K29" i="5" s="1"/>
  <c r="Z24" i="75"/>
  <c r="K25" i="5" s="1"/>
  <c r="P23" i="75"/>
  <c r="Q23" i="75" s="1"/>
  <c r="V23" i="75" s="1"/>
  <c r="H24" i="5" s="1"/>
  <c r="P21" i="75"/>
  <c r="Q21" i="75" s="1"/>
  <c r="V21" i="75" s="1"/>
  <c r="H22" i="5" s="1"/>
  <c r="P17" i="75"/>
  <c r="Q17" i="75" s="1"/>
  <c r="V17" i="75" s="1"/>
  <c r="H18" i="5" s="1"/>
  <c r="P13" i="75"/>
  <c r="Q13" i="75" s="1"/>
  <c r="H13" i="75"/>
  <c r="I13" i="75" s="1"/>
  <c r="U13" i="75" s="1"/>
  <c r="G14" i="5" s="1"/>
  <c r="AC12" i="75"/>
  <c r="J13" i="5" s="1"/>
  <c r="T11" i="75"/>
  <c r="F12" i="5" s="1"/>
  <c r="P9" i="75"/>
  <c r="Q9" i="75" s="1"/>
  <c r="V9" i="75" s="1"/>
  <c r="H10" i="5" s="1"/>
  <c r="Z5" i="75"/>
  <c r="K6" i="5" s="1"/>
  <c r="P137" i="75"/>
  <c r="Q137" i="75" s="1"/>
  <c r="V137" i="75" s="1"/>
  <c r="H138" i="5" s="1"/>
  <c r="Z134" i="75"/>
  <c r="K135" i="5" s="1"/>
  <c r="Z133" i="75"/>
  <c r="K134" i="5" s="1"/>
  <c r="P128" i="75"/>
  <c r="Q128" i="75" s="1"/>
  <c r="V128" i="75" s="1"/>
  <c r="H129" i="5" s="1"/>
  <c r="P121" i="75"/>
  <c r="Q121" i="75" s="1"/>
  <c r="V121" i="75" s="1"/>
  <c r="H122" i="5" s="1"/>
  <c r="AA117" i="5"/>
  <c r="AA107" i="5"/>
  <c r="AA38" i="5"/>
  <c r="AA134" i="5"/>
  <c r="W14" i="5"/>
  <c r="W130" i="5"/>
  <c r="AA103" i="5"/>
  <c r="G99" i="4"/>
  <c r="G93" i="4"/>
  <c r="G75" i="4"/>
  <c r="AD57" i="3"/>
  <c r="W27" i="5"/>
  <c r="AA111" i="5"/>
  <c r="G108" i="4"/>
  <c r="AA92" i="5"/>
  <c r="AA80" i="5"/>
  <c r="AA46" i="5"/>
  <c r="K17" i="4"/>
  <c r="AC18" i="5" s="1"/>
  <c r="AA18" i="5"/>
  <c r="G127" i="4"/>
  <c r="AE126" i="5"/>
  <c r="G125" i="4"/>
  <c r="G123" i="4"/>
  <c r="G121" i="4"/>
  <c r="P96" i="3"/>
  <c r="P97" i="5" s="1"/>
  <c r="P92" i="3"/>
  <c r="P93" i="5" s="1"/>
  <c r="P76" i="3"/>
  <c r="P77" i="5" s="1"/>
  <c r="P37" i="3"/>
  <c r="P38" i="5" s="1"/>
  <c r="W25" i="5"/>
  <c r="AD23" i="3"/>
  <c r="P21" i="3"/>
  <c r="P22" i="5" s="1"/>
  <c r="W6" i="5"/>
  <c r="K128" i="5"/>
  <c r="AA138" i="5"/>
  <c r="G97" i="4"/>
  <c r="G95" i="4"/>
  <c r="G81" i="4"/>
  <c r="AA136" i="5"/>
  <c r="AD110" i="3"/>
  <c r="P100" i="3"/>
  <c r="P101" i="5" s="1"/>
  <c r="P80" i="3"/>
  <c r="P81" i="5" s="1"/>
  <c r="W58" i="5"/>
  <c r="P54" i="3"/>
  <c r="P55" i="5" s="1"/>
  <c r="P50" i="3"/>
  <c r="P51" i="5" s="1"/>
  <c r="AA78" i="5"/>
  <c r="X119" i="4"/>
  <c r="G119" i="4"/>
  <c r="AA120" i="5" s="1"/>
  <c r="S117" i="4"/>
  <c r="AE118" i="5" s="1"/>
  <c r="J115" i="4"/>
  <c r="AB116" i="5" s="1"/>
  <c r="X114" i="4"/>
  <c r="AF115" i="5" s="1"/>
  <c r="J113" i="4"/>
  <c r="AB114" i="5" s="1"/>
  <c r="X112" i="4"/>
  <c r="AF113" i="5" s="1"/>
  <c r="J109" i="4"/>
  <c r="AB110" i="5" s="1"/>
  <c r="X108" i="4"/>
  <c r="AF109" i="5" s="1"/>
  <c r="P106" i="4"/>
  <c r="AD107" i="5" s="1"/>
  <c r="X105" i="4"/>
  <c r="G105" i="4"/>
  <c r="AA106" i="5" s="1"/>
  <c r="S103" i="4"/>
  <c r="AE104" i="5" s="1"/>
  <c r="X98" i="4"/>
  <c r="J98" i="4"/>
  <c r="AB99" i="5" s="1"/>
  <c r="S97" i="4"/>
  <c r="AE98" i="5" s="1"/>
  <c r="J96" i="4"/>
  <c r="AB97" i="5" s="1"/>
  <c r="S95" i="4"/>
  <c r="AE96" i="5" s="1"/>
  <c r="X94" i="4"/>
  <c r="J94" i="4"/>
  <c r="AB95" i="5" s="1"/>
  <c r="S93" i="4"/>
  <c r="AE94" i="5" s="1"/>
  <c r="J92" i="4"/>
  <c r="AB93" i="5" s="1"/>
  <c r="S91" i="4"/>
  <c r="AE92" i="5" s="1"/>
  <c r="S88" i="4"/>
  <c r="AE89" i="5" s="1"/>
  <c r="P88" i="4"/>
  <c r="AD89" i="5" s="1"/>
  <c r="G88" i="4"/>
  <c r="AA89" i="5" s="1"/>
  <c r="S86" i="4"/>
  <c r="AE87" i="5" s="1"/>
  <c r="G86" i="4"/>
  <c r="AA87" i="5" s="1"/>
  <c r="X84" i="4"/>
  <c r="AF85" i="5" s="1"/>
  <c r="X82" i="4"/>
  <c r="AF83" i="5" s="1"/>
  <c r="S79" i="4"/>
  <c r="AE80" i="5" s="1"/>
  <c r="P78" i="4"/>
  <c r="AD79" i="5" s="1"/>
  <c r="S76" i="4"/>
  <c r="AE77" i="5" s="1"/>
  <c r="G76" i="4"/>
  <c r="AA77" i="5" s="1"/>
  <c r="AA40" i="5"/>
  <c r="AA39" i="5"/>
  <c r="K9" i="4"/>
  <c r="AC10" i="5" s="1"/>
  <c r="AA10" i="5"/>
  <c r="AD77" i="3"/>
  <c r="V59" i="3"/>
  <c r="R60" i="5" s="1"/>
  <c r="AD48" i="3"/>
  <c r="AD46" i="3"/>
  <c r="P36" i="3"/>
  <c r="P37" i="5" s="1"/>
  <c r="W32" i="5"/>
  <c r="AD24" i="3"/>
  <c r="AD136" i="3"/>
  <c r="AD131" i="3"/>
  <c r="J62" i="5"/>
  <c r="T58" i="75"/>
  <c r="F59" i="5" s="1"/>
  <c r="T51" i="75"/>
  <c r="F52" i="5" s="1"/>
  <c r="J133" i="5"/>
  <c r="AD126" i="75"/>
  <c r="L127" i="5" s="1"/>
  <c r="J127" i="5"/>
  <c r="P118" i="4"/>
  <c r="AD119" i="5" s="1"/>
  <c r="X117" i="4"/>
  <c r="G117" i="4"/>
  <c r="AA118" i="5" s="1"/>
  <c r="S115" i="4"/>
  <c r="AE116" i="5" s="1"/>
  <c r="S111" i="4"/>
  <c r="AE112" i="5" s="1"/>
  <c r="P111" i="4"/>
  <c r="AD112" i="5" s="1"/>
  <c r="G111" i="4"/>
  <c r="AA112" i="5" s="1"/>
  <c r="S109" i="4"/>
  <c r="AE110" i="5" s="1"/>
  <c r="J107" i="4"/>
  <c r="AB108" i="5" s="1"/>
  <c r="X106" i="4"/>
  <c r="AF107" i="5" s="1"/>
  <c r="P104" i="4"/>
  <c r="AD105" i="5" s="1"/>
  <c r="X103" i="4"/>
  <c r="G103" i="4"/>
  <c r="AA104" i="5" s="1"/>
  <c r="S101" i="4"/>
  <c r="AE102" i="5" s="1"/>
  <c r="X100" i="4"/>
  <c r="AF101" i="5" s="1"/>
  <c r="J100" i="4"/>
  <c r="AB101" i="5" s="1"/>
  <c r="S99" i="4"/>
  <c r="AE100" i="5" s="1"/>
  <c r="S90" i="4"/>
  <c r="P90" i="4"/>
  <c r="AD91" i="5" s="1"/>
  <c r="G90" i="4"/>
  <c r="AA91" i="5" s="1"/>
  <c r="X86" i="4"/>
  <c r="AF87" i="5" s="1"/>
  <c r="S83" i="4"/>
  <c r="AE84" i="5" s="1"/>
  <c r="S81" i="4"/>
  <c r="AE82" i="5" s="1"/>
  <c r="P80" i="4"/>
  <c r="AD81" i="5" s="1"/>
  <c r="S78" i="4"/>
  <c r="G78" i="4"/>
  <c r="AA79" i="5" s="1"/>
  <c r="X76" i="4"/>
  <c r="AF77" i="5" s="1"/>
  <c r="S73" i="4"/>
  <c r="AE74" i="5" s="1"/>
  <c r="AE71" i="5"/>
  <c r="P66" i="4"/>
  <c r="AD67" i="5" s="1"/>
  <c r="AE65" i="5"/>
  <c r="X62" i="4"/>
  <c r="AF63" i="5" s="1"/>
  <c r="P60" i="4"/>
  <c r="AD61" i="5" s="1"/>
  <c r="X56" i="4"/>
  <c r="AF57" i="5" s="1"/>
  <c r="P52" i="4"/>
  <c r="AD53" i="5" s="1"/>
  <c r="P49" i="4"/>
  <c r="AD50" i="5" s="1"/>
  <c r="X48" i="4"/>
  <c r="AF49" i="5" s="1"/>
  <c r="P44" i="4"/>
  <c r="AD45" i="5" s="1"/>
  <c r="P43" i="4"/>
  <c r="AD44" i="5" s="1"/>
  <c r="X42" i="4"/>
  <c r="AF43" i="5" s="1"/>
  <c r="J42" i="4"/>
  <c r="AB43" i="5" s="1"/>
  <c r="X41" i="4"/>
  <c r="AF42" i="5" s="1"/>
  <c r="AA42" i="5"/>
  <c r="AA41" i="5"/>
  <c r="P36" i="4"/>
  <c r="AD37" i="5" s="1"/>
  <c r="G34" i="4"/>
  <c r="AA35" i="5" s="1"/>
  <c r="G32" i="4"/>
  <c r="AA33" i="5" s="1"/>
  <c r="G30" i="4"/>
  <c r="AA31" i="5" s="1"/>
  <c r="S28" i="4"/>
  <c r="AE29" i="5" s="1"/>
  <c r="AA28" i="5"/>
  <c r="J26" i="4"/>
  <c r="AB27" i="5" s="1"/>
  <c r="X25" i="4"/>
  <c r="AF26" i="5" s="1"/>
  <c r="AA26" i="5"/>
  <c r="J24" i="4"/>
  <c r="AB25" i="5" s="1"/>
  <c r="X23" i="4"/>
  <c r="AF24" i="5" s="1"/>
  <c r="AA24" i="5"/>
  <c r="G18" i="4"/>
  <c r="AA19" i="5" s="1"/>
  <c r="G16" i="4"/>
  <c r="AA17" i="5" s="1"/>
  <c r="G14" i="4"/>
  <c r="AA15" i="5" s="1"/>
  <c r="S12" i="4"/>
  <c r="AE13" i="5" s="1"/>
  <c r="S10" i="4"/>
  <c r="AE11" i="5" s="1"/>
  <c r="S8" i="4"/>
  <c r="AE9" i="5" s="1"/>
  <c r="K7" i="4"/>
  <c r="AC8" i="5" s="1"/>
  <c r="AA8" i="5"/>
  <c r="X120" i="4"/>
  <c r="AF121" i="5" s="1"/>
  <c r="P120" i="4"/>
  <c r="AD121" i="5" s="1"/>
  <c r="AA121" i="5"/>
  <c r="J136" i="4"/>
  <c r="AB137" i="5" s="1"/>
  <c r="X135" i="4"/>
  <c r="AF136" i="5" s="1"/>
  <c r="P135" i="4"/>
  <c r="AD136" i="5" s="1"/>
  <c r="S130" i="4"/>
  <c r="AE131" i="5" s="1"/>
  <c r="P130" i="4"/>
  <c r="AD131" i="5" s="1"/>
  <c r="S128" i="4"/>
  <c r="AE129" i="5" s="1"/>
  <c r="P128" i="4"/>
  <c r="AD129" i="5" s="1"/>
  <c r="P117" i="3"/>
  <c r="P118" i="5" s="1"/>
  <c r="P115" i="3"/>
  <c r="P116" i="5" s="1"/>
  <c r="AJ114" i="3"/>
  <c r="U115" i="5" s="1"/>
  <c r="P113" i="3"/>
  <c r="P114" i="5" s="1"/>
  <c r="P111" i="3"/>
  <c r="P112" i="5" s="1"/>
  <c r="AJ110" i="3"/>
  <c r="U111" i="5" s="1"/>
  <c r="AG109" i="3"/>
  <c r="T110" i="5" s="1"/>
  <c r="AD106" i="3"/>
  <c r="AG105" i="3"/>
  <c r="T106" i="5" s="1"/>
  <c r="P103" i="3"/>
  <c r="P104" i="5" s="1"/>
  <c r="AJ102" i="3"/>
  <c r="U103" i="5" s="1"/>
  <c r="P101" i="3"/>
  <c r="P102" i="5" s="1"/>
  <c r="P97" i="3"/>
  <c r="P98" i="5" s="1"/>
  <c r="AD93" i="3"/>
  <c r="AD89" i="3"/>
  <c r="AD85" i="3"/>
  <c r="AD81" i="3"/>
  <c r="I77" i="3"/>
  <c r="O78" i="5" s="1"/>
  <c r="P74" i="3"/>
  <c r="P75" i="5" s="1"/>
  <c r="AG72" i="3"/>
  <c r="T73" i="5" s="1"/>
  <c r="P71" i="3"/>
  <c r="P72" i="5" s="1"/>
  <c r="P70" i="3"/>
  <c r="P71" i="5" s="1"/>
  <c r="AD69" i="3"/>
  <c r="P67" i="3"/>
  <c r="P68" i="5" s="1"/>
  <c r="P66" i="3"/>
  <c r="P67" i="5" s="1"/>
  <c r="AD65" i="3"/>
  <c r="AG64" i="3"/>
  <c r="T65" i="5" s="1"/>
  <c r="P63" i="3"/>
  <c r="P64" i="5" s="1"/>
  <c r="P62" i="3"/>
  <c r="P63" i="5" s="1"/>
  <c r="AD61" i="3"/>
  <c r="P59" i="3"/>
  <c r="P60" i="5" s="1"/>
  <c r="I56" i="3"/>
  <c r="O57" i="5" s="1"/>
  <c r="I55" i="3"/>
  <c r="O56" i="5" s="1"/>
  <c r="I54" i="3"/>
  <c r="O55" i="5" s="1"/>
  <c r="AG52" i="3"/>
  <c r="T53" i="5" s="1"/>
  <c r="F51" i="3"/>
  <c r="N52" i="5" s="1"/>
  <c r="AJ49" i="3"/>
  <c r="U50" i="5" s="1"/>
  <c r="AG48" i="3"/>
  <c r="T49" i="5" s="1"/>
  <c r="AJ45" i="3"/>
  <c r="U46" i="5" s="1"/>
  <c r="AD44" i="3"/>
  <c r="P44" i="3"/>
  <c r="P45" i="5" s="1"/>
  <c r="F43" i="3"/>
  <c r="N44" i="5" s="1"/>
  <c r="I40" i="3"/>
  <c r="O41" i="5" s="1"/>
  <c r="AG39" i="3"/>
  <c r="T40" i="5" s="1"/>
  <c r="AD35" i="3"/>
  <c r="I34" i="3"/>
  <c r="O35" i="5" s="1"/>
  <c r="AG33" i="3"/>
  <c r="T34" i="5" s="1"/>
  <c r="V33" i="3"/>
  <c r="R34" i="5" s="1"/>
  <c r="AG29" i="3"/>
  <c r="T30" i="5" s="1"/>
  <c r="V29" i="3"/>
  <c r="R30" i="5" s="1"/>
  <c r="F29" i="3"/>
  <c r="N30" i="5" s="1"/>
  <c r="AJ26" i="3"/>
  <c r="U27" i="5" s="1"/>
  <c r="F25" i="3"/>
  <c r="N26" i="5" s="1"/>
  <c r="AJ22" i="3"/>
  <c r="U23" i="5" s="1"/>
  <c r="I21" i="3"/>
  <c r="O22" i="5" s="1"/>
  <c r="AJ19" i="3"/>
  <c r="U20" i="5" s="1"/>
  <c r="W18" i="5"/>
  <c r="AJ17" i="3"/>
  <c r="U18" i="5" s="1"/>
  <c r="P15" i="3"/>
  <c r="P16" i="5" s="1"/>
  <c r="I12" i="3"/>
  <c r="O13" i="5" s="1"/>
  <c r="AD9" i="3"/>
  <c r="AG8" i="3"/>
  <c r="T9" i="5" s="1"/>
  <c r="P8" i="3"/>
  <c r="P9" i="5" s="1"/>
  <c r="P6" i="3"/>
  <c r="P7" i="5" s="1"/>
  <c r="AD5" i="3"/>
  <c r="AG4" i="3"/>
  <c r="T5" i="5" s="1"/>
  <c r="P4" i="3"/>
  <c r="P5" i="5" s="1"/>
  <c r="AG137" i="3"/>
  <c r="T138" i="5" s="1"/>
  <c r="AD135" i="3"/>
  <c r="W135" i="5"/>
  <c r="P133" i="3"/>
  <c r="P134" i="5" s="1"/>
  <c r="I133" i="3"/>
  <c r="O134" i="5" s="1"/>
  <c r="AJ132" i="3"/>
  <c r="U133" i="5" s="1"/>
  <c r="I132" i="3"/>
  <c r="O133" i="5" s="1"/>
  <c r="I129" i="3"/>
  <c r="O130" i="5" s="1"/>
  <c r="P128" i="3"/>
  <c r="P129" i="5" s="1"/>
  <c r="V123" i="3"/>
  <c r="R124" i="5" s="1"/>
  <c r="AG121" i="3"/>
  <c r="T122" i="5" s="1"/>
  <c r="H110" i="75"/>
  <c r="I110" i="75" s="1"/>
  <c r="U110" i="75" s="1"/>
  <c r="G111" i="5" s="1"/>
  <c r="AC109" i="75"/>
  <c r="J110" i="5" s="1"/>
  <c r="T95" i="75"/>
  <c r="F96" i="5" s="1"/>
  <c r="Q92" i="75"/>
  <c r="V92" i="75" s="1"/>
  <c r="H93" i="5" s="1"/>
  <c r="H92" i="75"/>
  <c r="I92" i="75" s="1"/>
  <c r="U92" i="75" s="1"/>
  <c r="G93" i="5" s="1"/>
  <c r="AC91" i="75"/>
  <c r="J92" i="5" s="1"/>
  <c r="AC85" i="75"/>
  <c r="H62" i="75"/>
  <c r="I62" i="75" s="1"/>
  <c r="U62" i="75" s="1"/>
  <c r="G63" i="5" s="1"/>
  <c r="K41" i="5"/>
  <c r="H26" i="75"/>
  <c r="I26" i="75" s="1"/>
  <c r="U26" i="75" s="1"/>
  <c r="G27" i="5" s="1"/>
  <c r="T25" i="75"/>
  <c r="F26" i="5" s="1"/>
  <c r="H17" i="75"/>
  <c r="I17" i="75" s="1"/>
  <c r="U17" i="75" s="1"/>
  <c r="G18" i="5" s="1"/>
  <c r="AC16" i="75"/>
  <c r="K124" i="5"/>
  <c r="J119" i="4"/>
  <c r="AB120" i="5" s="1"/>
  <c r="X118" i="4"/>
  <c r="AF119" i="5" s="1"/>
  <c r="S116" i="4"/>
  <c r="P116" i="4"/>
  <c r="AD117" i="5" s="1"/>
  <c r="X115" i="4"/>
  <c r="G115" i="4"/>
  <c r="AA116" i="5" s="1"/>
  <c r="S113" i="4"/>
  <c r="AE114" i="5" s="1"/>
  <c r="P113" i="4"/>
  <c r="AD114" i="5" s="1"/>
  <c r="G113" i="4"/>
  <c r="AA114" i="5" s="1"/>
  <c r="X111" i="4"/>
  <c r="AF112" i="5" s="1"/>
  <c r="S110" i="4"/>
  <c r="P110" i="4"/>
  <c r="AD111" i="5" s="1"/>
  <c r="X109" i="4"/>
  <c r="G109" i="4"/>
  <c r="AA110" i="5" s="1"/>
  <c r="S107" i="4"/>
  <c r="AE108" i="5" s="1"/>
  <c r="J105" i="4"/>
  <c r="AB106" i="5" s="1"/>
  <c r="X104" i="4"/>
  <c r="AF105" i="5" s="1"/>
  <c r="S102" i="4"/>
  <c r="P102" i="4"/>
  <c r="AD103" i="5" s="1"/>
  <c r="X101" i="4"/>
  <c r="AF102" i="5" s="1"/>
  <c r="S98" i="4"/>
  <c r="AE99" i="5" s="1"/>
  <c r="P98" i="4"/>
  <c r="AD99" i="5" s="1"/>
  <c r="G98" i="4"/>
  <c r="AA99" i="5" s="1"/>
  <c r="S96" i="4"/>
  <c r="P96" i="4"/>
  <c r="AD97" i="5" s="1"/>
  <c r="G96" i="4"/>
  <c r="S94" i="4"/>
  <c r="AE95" i="5" s="1"/>
  <c r="P94" i="4"/>
  <c r="AD95" i="5" s="1"/>
  <c r="G94" i="4"/>
  <c r="AA95" i="5" s="1"/>
  <c r="S92" i="4"/>
  <c r="P92" i="4"/>
  <c r="AD93" i="5" s="1"/>
  <c r="G92" i="4"/>
  <c r="X90" i="4"/>
  <c r="AF91" i="5" s="1"/>
  <c r="X88" i="4"/>
  <c r="AF89" i="5" s="1"/>
  <c r="S87" i="4"/>
  <c r="AE88" i="5" s="1"/>
  <c r="S85" i="4"/>
  <c r="AE86" i="5" s="1"/>
  <c r="P84" i="4"/>
  <c r="AD85" i="5" s="1"/>
  <c r="P82" i="4"/>
  <c r="AD83" i="5" s="1"/>
  <c r="S80" i="4"/>
  <c r="AE81" i="5" s="1"/>
  <c r="G80" i="4"/>
  <c r="AA81" i="5" s="1"/>
  <c r="X78" i="4"/>
  <c r="AF79" i="5" s="1"/>
  <c r="S75" i="4"/>
  <c r="AE76" i="5" s="1"/>
  <c r="P74" i="4"/>
  <c r="AD75" i="5" s="1"/>
  <c r="J72" i="4"/>
  <c r="AB73" i="5" s="1"/>
  <c r="X70" i="4"/>
  <c r="AF71" i="5" s="1"/>
  <c r="P68" i="4"/>
  <c r="AD69" i="5" s="1"/>
  <c r="J67" i="4"/>
  <c r="AB68" i="5" s="1"/>
  <c r="S66" i="4"/>
  <c r="X64" i="4"/>
  <c r="AF65" i="5" s="1"/>
  <c r="J61" i="4"/>
  <c r="AB62" i="5" s="1"/>
  <c r="S60" i="4"/>
  <c r="X58" i="4"/>
  <c r="AF59" i="5" s="1"/>
  <c r="P54" i="4"/>
  <c r="AD55" i="5" s="1"/>
  <c r="J53" i="4"/>
  <c r="AB54" i="5" s="1"/>
  <c r="S52" i="4"/>
  <c r="X50" i="4"/>
  <c r="AF51" i="5" s="1"/>
  <c r="P46" i="4"/>
  <c r="AD47" i="5" s="1"/>
  <c r="S45" i="4"/>
  <c r="P45" i="4"/>
  <c r="AD46" i="5" s="1"/>
  <c r="X44" i="4"/>
  <c r="AF45" i="5" s="1"/>
  <c r="J44" i="4"/>
  <c r="AB45" i="5" s="1"/>
  <c r="X43" i="4"/>
  <c r="AF44" i="5" s="1"/>
  <c r="G42" i="4"/>
  <c r="P38" i="4"/>
  <c r="AD39" i="5" s="1"/>
  <c r="S37" i="4"/>
  <c r="P37" i="4"/>
  <c r="AD38" i="5" s="1"/>
  <c r="X36" i="4"/>
  <c r="AF37" i="5" s="1"/>
  <c r="J36" i="4"/>
  <c r="AB37" i="5" s="1"/>
  <c r="S33" i="4"/>
  <c r="P33" i="4"/>
  <c r="AD34" i="5" s="1"/>
  <c r="X30" i="4"/>
  <c r="G28" i="4"/>
  <c r="AA29" i="5" s="1"/>
  <c r="S26" i="4"/>
  <c r="AE27" i="5" s="1"/>
  <c r="S24" i="4"/>
  <c r="AE25" i="5" s="1"/>
  <c r="S22" i="4"/>
  <c r="AE23" i="5" s="1"/>
  <c r="S17" i="4"/>
  <c r="AE18" i="5" s="1"/>
  <c r="P17" i="4"/>
  <c r="AD18" i="5" s="1"/>
  <c r="S15" i="4"/>
  <c r="P15" i="4"/>
  <c r="AD16" i="5" s="1"/>
  <c r="G12" i="4"/>
  <c r="AA13" i="5" s="1"/>
  <c r="G10" i="4"/>
  <c r="AA11" i="5" s="1"/>
  <c r="G8" i="4"/>
  <c r="AA9" i="5" s="1"/>
  <c r="S6" i="4"/>
  <c r="AE7" i="5" s="1"/>
  <c r="J4" i="4"/>
  <c r="AB5" i="5" s="1"/>
  <c r="S120" i="4"/>
  <c r="AE121" i="5" s="1"/>
  <c r="X134" i="4"/>
  <c r="AF135" i="5" s="1"/>
  <c r="J134" i="4"/>
  <c r="AB135" i="5" s="1"/>
  <c r="X133" i="4"/>
  <c r="AF134" i="5" s="1"/>
  <c r="P133" i="4"/>
  <c r="AD134" i="5" s="1"/>
  <c r="X132" i="4"/>
  <c r="AF133" i="5" s="1"/>
  <c r="J132" i="4"/>
  <c r="AB133" i="5" s="1"/>
  <c r="X131" i="4"/>
  <c r="AF132" i="5" s="1"/>
  <c r="P131" i="4"/>
  <c r="AD132" i="5" s="1"/>
  <c r="S126" i="4"/>
  <c r="P126" i="4"/>
  <c r="AD127" i="5" s="1"/>
  <c r="G126" i="4"/>
  <c r="S124" i="4"/>
  <c r="P124" i="4"/>
  <c r="AD125" i="5" s="1"/>
  <c r="G124" i="4"/>
  <c r="S122" i="4"/>
  <c r="P122" i="4"/>
  <c r="AD123" i="5" s="1"/>
  <c r="G122" i="4"/>
  <c r="AD117" i="3"/>
  <c r="AJ116" i="3"/>
  <c r="U117" i="5" s="1"/>
  <c r="AD113" i="3"/>
  <c r="AJ112" i="3"/>
  <c r="U113" i="5" s="1"/>
  <c r="P109" i="3"/>
  <c r="P110" i="5" s="1"/>
  <c r="T107" i="3"/>
  <c r="U107" i="3" s="1"/>
  <c r="V107" i="3" s="1"/>
  <c r="R108" i="5" s="1"/>
  <c r="P107" i="3"/>
  <c r="P108" i="5" s="1"/>
  <c r="F107" i="3"/>
  <c r="N108" i="5" s="1"/>
  <c r="AJ106" i="3"/>
  <c r="U107" i="5" s="1"/>
  <c r="P105" i="3"/>
  <c r="P106" i="5" s="1"/>
  <c r="AD101" i="3"/>
  <c r="AJ100" i="3"/>
  <c r="U101" i="5" s="1"/>
  <c r="AD97" i="3"/>
  <c r="AJ96" i="3"/>
  <c r="U97" i="5" s="1"/>
  <c r="I93" i="3"/>
  <c r="O94" i="5" s="1"/>
  <c r="F92" i="3"/>
  <c r="N93" i="5" s="1"/>
  <c r="AG91" i="3"/>
  <c r="T92" i="5" s="1"/>
  <c r="I89" i="3"/>
  <c r="O90" i="5" s="1"/>
  <c r="F88" i="3"/>
  <c r="N89" i="5" s="1"/>
  <c r="AG87" i="3"/>
  <c r="T88" i="5" s="1"/>
  <c r="I85" i="3"/>
  <c r="O86" i="5" s="1"/>
  <c r="F84" i="3"/>
  <c r="N85" i="5" s="1"/>
  <c r="AG83" i="3"/>
  <c r="T84" i="5" s="1"/>
  <c r="I81" i="3"/>
  <c r="O82" i="5" s="1"/>
  <c r="F80" i="3"/>
  <c r="N81" i="5" s="1"/>
  <c r="AG79" i="3"/>
  <c r="T80" i="5" s="1"/>
  <c r="AD78" i="3"/>
  <c r="AG77" i="3"/>
  <c r="T78" i="5" s="1"/>
  <c r="S77" i="3"/>
  <c r="V77" i="3" s="1"/>
  <c r="R78" i="5" s="1"/>
  <c r="T76" i="3"/>
  <c r="U76" i="3" s="1"/>
  <c r="V76" i="3" s="1"/>
  <c r="R77" i="5" s="1"/>
  <c r="F76" i="3"/>
  <c r="N77" i="5" s="1"/>
  <c r="AG75" i="3"/>
  <c r="T76" i="5" s="1"/>
  <c r="T75" i="3"/>
  <c r="U75" i="3" s="1"/>
  <c r="V75" i="3" s="1"/>
  <c r="R76" i="5" s="1"/>
  <c r="AD73" i="3"/>
  <c r="I70" i="3"/>
  <c r="O71" i="5" s="1"/>
  <c r="AJ69" i="3"/>
  <c r="U70" i="5" s="1"/>
  <c r="AJ68" i="3"/>
  <c r="U69" i="5" s="1"/>
  <c r="I68" i="3"/>
  <c r="O69" i="5" s="1"/>
  <c r="I64" i="3"/>
  <c r="O65" i="5" s="1"/>
  <c r="AJ60" i="3"/>
  <c r="U61" i="5" s="1"/>
  <c r="I60" i="3"/>
  <c r="O61" i="5" s="1"/>
  <c r="I58" i="3"/>
  <c r="O59" i="5" s="1"/>
  <c r="AJ57" i="3"/>
  <c r="U58" i="5" s="1"/>
  <c r="AJ55" i="3"/>
  <c r="U56" i="5" s="1"/>
  <c r="AD55" i="3"/>
  <c r="T55" i="3"/>
  <c r="U55" i="3" s="1"/>
  <c r="V55" i="3" s="1"/>
  <c r="F54" i="3"/>
  <c r="N55" i="5" s="1"/>
  <c r="T51" i="3"/>
  <c r="U51" i="3" s="1"/>
  <c r="V51" i="3" s="1"/>
  <c r="R52" i="5" s="1"/>
  <c r="F49" i="3"/>
  <c r="N50" i="5" s="1"/>
  <c r="AG47" i="3"/>
  <c r="T48" i="5" s="1"/>
  <c r="F47" i="3"/>
  <c r="N48" i="5" s="1"/>
  <c r="T46" i="3"/>
  <c r="U46" i="3" s="1"/>
  <c r="V46" i="3" s="1"/>
  <c r="R47" i="5" s="1"/>
  <c r="AG44" i="3"/>
  <c r="T45" i="5" s="1"/>
  <c r="T43" i="3"/>
  <c r="U43" i="3" s="1"/>
  <c r="V43" i="3" s="1"/>
  <c r="R44" i="5" s="1"/>
  <c r="T42" i="3"/>
  <c r="U42" i="3" s="1"/>
  <c r="AJ41" i="3"/>
  <c r="U42" i="5" s="1"/>
  <c r="AG40" i="3"/>
  <c r="T41" i="5" s="1"/>
  <c r="AG37" i="3"/>
  <c r="T38" i="5" s="1"/>
  <c r="AG36" i="3"/>
  <c r="T37" i="5" s="1"/>
  <c r="T32" i="3"/>
  <c r="U32" i="3" s="1"/>
  <c r="V32" i="3" s="1"/>
  <c r="F32" i="3"/>
  <c r="N33" i="5" s="1"/>
  <c r="AD31" i="3"/>
  <c r="I30" i="3"/>
  <c r="O31" i="5" s="1"/>
  <c r="AJ29" i="3"/>
  <c r="U30" i="5" s="1"/>
  <c r="P28" i="3"/>
  <c r="P29" i="5" s="1"/>
  <c r="I26" i="3"/>
  <c r="O27" i="5" s="1"/>
  <c r="AJ25" i="3"/>
  <c r="U26" i="5" s="1"/>
  <c r="T24" i="3"/>
  <c r="U24" i="3" s="1"/>
  <c r="V24" i="3" s="1"/>
  <c r="F24" i="3"/>
  <c r="AJ23" i="3"/>
  <c r="U24" i="5" s="1"/>
  <c r="AD22" i="3"/>
  <c r="T21" i="3"/>
  <c r="U21" i="3" s="1"/>
  <c r="V21" i="3" s="1"/>
  <c r="R22" i="5" s="1"/>
  <c r="P20" i="3"/>
  <c r="P21" i="5" s="1"/>
  <c r="F17" i="3"/>
  <c r="N18" i="5" s="1"/>
  <c r="I16" i="3"/>
  <c r="O17" i="5" s="1"/>
  <c r="V14" i="3"/>
  <c r="R15" i="5" s="1"/>
  <c r="AD13" i="3"/>
  <c r="AG12" i="3"/>
  <c r="T13" i="5" s="1"/>
  <c r="T11" i="3"/>
  <c r="U11" i="3" s="1"/>
  <c r="I10" i="3"/>
  <c r="O11" i="5" s="1"/>
  <c r="S120" i="3"/>
  <c r="V120" i="3" s="1"/>
  <c r="R121" i="5" s="1"/>
  <c r="I136" i="3"/>
  <c r="O137" i="5" s="1"/>
  <c r="AG135" i="3"/>
  <c r="T136" i="5" s="1"/>
  <c r="T130" i="3"/>
  <c r="U130" i="3" s="1"/>
  <c r="S130" i="3"/>
  <c r="AD128" i="3"/>
  <c r="F128" i="3"/>
  <c r="N122" i="5"/>
  <c r="T118" i="75"/>
  <c r="F119" i="5" s="1"/>
  <c r="Z117" i="75"/>
  <c r="K118" i="5" s="1"/>
  <c r="Z112" i="75"/>
  <c r="K113" i="5" s="1"/>
  <c r="T108" i="75"/>
  <c r="F109" i="5" s="1"/>
  <c r="H107" i="75"/>
  <c r="I107" i="75" s="1"/>
  <c r="U107" i="75" s="1"/>
  <c r="G108" i="5" s="1"/>
  <c r="Z100" i="75"/>
  <c r="K101" i="5" s="1"/>
  <c r="T89" i="75"/>
  <c r="F90" i="5" s="1"/>
  <c r="AD87" i="75"/>
  <c r="L88" i="5" s="1"/>
  <c r="T84" i="75"/>
  <c r="F85" i="5" s="1"/>
  <c r="T78" i="75"/>
  <c r="F79" i="5" s="1"/>
  <c r="AC76" i="75"/>
  <c r="Z69" i="75"/>
  <c r="H64" i="75"/>
  <c r="I64" i="75" s="1"/>
  <c r="U64" i="75" s="1"/>
  <c r="G65" i="5" s="1"/>
  <c r="Z62" i="75"/>
  <c r="K63" i="5" s="1"/>
  <c r="H55" i="75"/>
  <c r="I55" i="75" s="1"/>
  <c r="U55" i="75" s="1"/>
  <c r="G56" i="5" s="1"/>
  <c r="J47" i="5"/>
  <c r="Z46" i="75"/>
  <c r="K47" i="5" s="1"/>
  <c r="AC38" i="75"/>
  <c r="Z35" i="75"/>
  <c r="T34" i="75"/>
  <c r="F35" i="5" s="1"/>
  <c r="P19" i="75"/>
  <c r="Q19" i="75" s="1"/>
  <c r="V19" i="75" s="1"/>
  <c r="H20" i="5" s="1"/>
  <c r="J18" i="5"/>
  <c r="K14" i="5"/>
  <c r="Z11" i="75"/>
  <c r="K12" i="5" s="1"/>
  <c r="P6" i="75"/>
  <c r="Q6" i="75" s="1"/>
  <c r="V6" i="75" s="1"/>
  <c r="H7" i="5" s="1"/>
  <c r="H4" i="75"/>
  <c r="I4" i="75" s="1"/>
  <c r="U4" i="75" s="1"/>
  <c r="K132" i="5"/>
  <c r="P131" i="75"/>
  <c r="Q131" i="75" s="1"/>
  <c r="V131" i="75" s="1"/>
  <c r="T126" i="75"/>
  <c r="F127" i="5" s="1"/>
  <c r="H121" i="75"/>
  <c r="I121" i="75" s="1"/>
  <c r="U121" i="75" s="1"/>
  <c r="G122" i="5" s="1"/>
  <c r="AA49" i="5"/>
  <c r="S72" i="4"/>
  <c r="AE73" i="5" s="1"/>
  <c r="J69" i="4"/>
  <c r="AB70" i="5" s="1"/>
  <c r="S68" i="4"/>
  <c r="X66" i="4"/>
  <c r="AF67" i="5" s="1"/>
  <c r="P62" i="4"/>
  <c r="AD63" i="5" s="1"/>
  <c r="X61" i="4"/>
  <c r="AF62" i="5" s="1"/>
  <c r="X60" i="4"/>
  <c r="AF61" i="5" s="1"/>
  <c r="P56" i="4"/>
  <c r="AD57" i="5" s="1"/>
  <c r="J55" i="4"/>
  <c r="AB56" i="5" s="1"/>
  <c r="S54" i="4"/>
  <c r="X52" i="4"/>
  <c r="AF53" i="5" s="1"/>
  <c r="P48" i="4"/>
  <c r="AD49" i="5" s="1"/>
  <c r="J47" i="4"/>
  <c r="AB48" i="5" s="1"/>
  <c r="S46" i="4"/>
  <c r="X45" i="4"/>
  <c r="AF46" i="5" s="1"/>
  <c r="G44" i="4"/>
  <c r="P40" i="4"/>
  <c r="AD41" i="5" s="1"/>
  <c r="S39" i="4"/>
  <c r="P39" i="4"/>
  <c r="AD40" i="5" s="1"/>
  <c r="X38" i="4"/>
  <c r="AF39" i="5" s="1"/>
  <c r="X37" i="4"/>
  <c r="AF38" i="5" s="1"/>
  <c r="G36" i="4"/>
  <c r="X33" i="4"/>
  <c r="AF34" i="5" s="1"/>
  <c r="X17" i="4"/>
  <c r="AF18" i="5" s="1"/>
  <c r="X15" i="4"/>
  <c r="AF16" i="5" s="1"/>
  <c r="S11" i="4"/>
  <c r="P11" i="4"/>
  <c r="AD12" i="5" s="1"/>
  <c r="S9" i="4"/>
  <c r="P9" i="4"/>
  <c r="AD10" i="5" s="1"/>
  <c r="P136" i="4"/>
  <c r="AD137" i="5" s="1"/>
  <c r="X130" i="4"/>
  <c r="AF131" i="5" s="1"/>
  <c r="X129" i="4"/>
  <c r="AF130" i="5" s="1"/>
  <c r="P129" i="4"/>
  <c r="AD130" i="5" s="1"/>
  <c r="X128" i="4"/>
  <c r="AF129" i="5" s="1"/>
  <c r="X127" i="4"/>
  <c r="AF128" i="5" s="1"/>
  <c r="P127" i="4"/>
  <c r="AD128" i="5" s="1"/>
  <c r="P121" i="4"/>
  <c r="AD122" i="5" s="1"/>
  <c r="AG119" i="3"/>
  <c r="T120" i="5" s="1"/>
  <c r="AD109" i="3"/>
  <c r="AJ108" i="3"/>
  <c r="U109" i="5" s="1"/>
  <c r="AD105" i="3"/>
  <c r="AJ104" i="3"/>
  <c r="U105" i="5" s="1"/>
  <c r="F100" i="3"/>
  <c r="N101" i="5" s="1"/>
  <c r="AG99" i="3"/>
  <c r="T100" i="5" s="1"/>
  <c r="F96" i="3"/>
  <c r="N97" i="5" s="1"/>
  <c r="AG95" i="3"/>
  <c r="T96" i="5" s="1"/>
  <c r="T95" i="3"/>
  <c r="U95" i="3" s="1"/>
  <c r="V95" i="3" s="1"/>
  <c r="R96" i="5" s="1"/>
  <c r="P95" i="3"/>
  <c r="P96" i="5" s="1"/>
  <c r="F95" i="3"/>
  <c r="N96" i="5" s="1"/>
  <c r="S93" i="3"/>
  <c r="V93" i="3" s="1"/>
  <c r="R94" i="5" s="1"/>
  <c r="T91" i="3"/>
  <c r="U91" i="3" s="1"/>
  <c r="V91" i="3" s="1"/>
  <c r="R92" i="5" s="1"/>
  <c r="P91" i="3"/>
  <c r="P92" i="5" s="1"/>
  <c r="F91" i="3"/>
  <c r="N92" i="5" s="1"/>
  <c r="S89" i="3"/>
  <c r="V89" i="3" s="1"/>
  <c r="R90" i="5" s="1"/>
  <c r="T87" i="3"/>
  <c r="U87" i="3" s="1"/>
  <c r="V87" i="3" s="1"/>
  <c r="R88" i="5" s="1"/>
  <c r="P87" i="3"/>
  <c r="P88" i="5" s="1"/>
  <c r="F87" i="3"/>
  <c r="N88" i="5" s="1"/>
  <c r="S85" i="3"/>
  <c r="V85" i="3" s="1"/>
  <c r="R86" i="5" s="1"/>
  <c r="T83" i="3"/>
  <c r="U83" i="3" s="1"/>
  <c r="V83" i="3" s="1"/>
  <c r="R84" i="5" s="1"/>
  <c r="P83" i="3"/>
  <c r="P84" i="5" s="1"/>
  <c r="F83" i="3"/>
  <c r="N84" i="5" s="1"/>
  <c r="S81" i="3"/>
  <c r="V81" i="3" s="1"/>
  <c r="R82" i="5" s="1"/>
  <c r="T79" i="3"/>
  <c r="U79" i="3" s="1"/>
  <c r="V79" i="3" s="1"/>
  <c r="R80" i="5" s="1"/>
  <c r="P79" i="3"/>
  <c r="P80" i="5" s="1"/>
  <c r="F79" i="3"/>
  <c r="N80" i="5" s="1"/>
  <c r="P77" i="3"/>
  <c r="P78" i="5" s="1"/>
  <c r="I74" i="3"/>
  <c r="AD72" i="3"/>
  <c r="F69" i="3"/>
  <c r="N70" i="5" s="1"/>
  <c r="I66" i="3"/>
  <c r="O67" i="5" s="1"/>
  <c r="I62" i="3"/>
  <c r="O63" i="5" s="1"/>
  <c r="P56" i="3"/>
  <c r="P57" i="5" s="1"/>
  <c r="I53" i="3"/>
  <c r="O54" i="5" s="1"/>
  <c r="AG50" i="3"/>
  <c r="T51" i="5" s="1"/>
  <c r="F50" i="3"/>
  <c r="N51" i="5" s="1"/>
  <c r="AJ47" i="3"/>
  <c r="U48" i="5" s="1"/>
  <c r="P46" i="3"/>
  <c r="P47" i="5" s="1"/>
  <c r="P45" i="3"/>
  <c r="P46" i="5" s="1"/>
  <c r="P42" i="3"/>
  <c r="P43" i="5" s="1"/>
  <c r="P41" i="3"/>
  <c r="P42" i="5" s="1"/>
  <c r="F39" i="3"/>
  <c r="N40" i="5" s="1"/>
  <c r="S38" i="3"/>
  <c r="V38" i="3" s="1"/>
  <c r="R39" i="5" s="1"/>
  <c r="AJ36" i="3"/>
  <c r="U37" i="5" s="1"/>
  <c r="P34" i="3"/>
  <c r="P35" i="5" s="1"/>
  <c r="AD30" i="3"/>
  <c r="AD28" i="3"/>
  <c r="AQ28" i="3" s="1"/>
  <c r="S26" i="3"/>
  <c r="V26" i="3" s="1"/>
  <c r="P24" i="3"/>
  <c r="P25" i="5" s="1"/>
  <c r="S22" i="3"/>
  <c r="V22" i="3" s="1"/>
  <c r="R23" i="5" s="1"/>
  <c r="AD19" i="3"/>
  <c r="F18" i="3"/>
  <c r="N19" i="5" s="1"/>
  <c r="AD17" i="3"/>
  <c r="I14" i="3"/>
  <c r="O15" i="5" s="1"/>
  <c r="AD12" i="3"/>
  <c r="I6" i="3"/>
  <c r="O7" i="5" s="1"/>
  <c r="AD4" i="3"/>
  <c r="F137" i="3"/>
  <c r="N138" i="5" s="1"/>
  <c r="AD134" i="3"/>
  <c r="P132" i="3"/>
  <c r="P133" i="5" s="1"/>
  <c r="F131" i="3"/>
  <c r="N132" i="5" s="1"/>
  <c r="AD129" i="3"/>
  <c r="AD126" i="3"/>
  <c r="T103" i="75"/>
  <c r="F104" i="5" s="1"/>
  <c r="T99" i="75"/>
  <c r="F100" i="5" s="1"/>
  <c r="K98" i="5"/>
  <c r="Z81" i="75"/>
  <c r="K82" i="5" s="1"/>
  <c r="AC80" i="75"/>
  <c r="J81" i="5" s="1"/>
  <c r="Z56" i="75"/>
  <c r="K57" i="5" s="1"/>
  <c r="T50" i="75"/>
  <c r="F51" i="5" s="1"/>
  <c r="T38" i="75"/>
  <c r="F39" i="5" s="1"/>
  <c r="AC129" i="75"/>
  <c r="K102" i="5"/>
  <c r="AJ120" i="3"/>
  <c r="U121" i="5" s="1"/>
  <c r="AD120" i="3"/>
  <c r="P137" i="3"/>
  <c r="P138" i="5" s="1"/>
  <c r="AG136" i="3"/>
  <c r="T137" i="5" s="1"/>
  <c r="F136" i="3"/>
  <c r="AG129" i="3"/>
  <c r="T130" i="5" s="1"/>
  <c r="T125" i="3"/>
  <c r="U125" i="3" s="1"/>
  <c r="V125" i="3" s="1"/>
  <c r="AG124" i="3"/>
  <c r="T125" i="5" s="1"/>
  <c r="AD124" i="3"/>
  <c r="T124" i="3"/>
  <c r="U124" i="3" s="1"/>
  <c r="V124" i="3" s="1"/>
  <c r="P124" i="3"/>
  <c r="P125" i="5" s="1"/>
  <c r="F123" i="3"/>
  <c r="N124" i="5" s="1"/>
  <c r="T121" i="3"/>
  <c r="U121" i="3" s="1"/>
  <c r="V121" i="3" s="1"/>
  <c r="R122" i="5" s="1"/>
  <c r="T119" i="75"/>
  <c r="F120" i="5" s="1"/>
  <c r="P118" i="75"/>
  <c r="Q118" i="75" s="1"/>
  <c r="V118" i="75" s="1"/>
  <c r="H119" i="5" s="1"/>
  <c r="P116" i="75"/>
  <c r="Q116" i="75" s="1"/>
  <c r="V116" i="75" s="1"/>
  <c r="H117" i="5" s="1"/>
  <c r="H115" i="75"/>
  <c r="I115" i="75" s="1"/>
  <c r="U115" i="75" s="1"/>
  <c r="G116" i="5" s="1"/>
  <c r="Z110" i="75"/>
  <c r="K111" i="5" s="1"/>
  <c r="P106" i="75"/>
  <c r="Q106" i="75" s="1"/>
  <c r="V106" i="75" s="1"/>
  <c r="H107" i="5" s="1"/>
  <c r="Z104" i="75"/>
  <c r="K105" i="5" s="1"/>
  <c r="Z103" i="75"/>
  <c r="K104" i="5" s="1"/>
  <c r="AC102" i="75"/>
  <c r="J103" i="5" s="1"/>
  <c r="Z99" i="75"/>
  <c r="K100" i="5" s="1"/>
  <c r="Q96" i="75"/>
  <c r="V96" i="75" s="1"/>
  <c r="H97" i="5" s="1"/>
  <c r="P84" i="75"/>
  <c r="Q84" i="75" s="1"/>
  <c r="V84" i="75" s="1"/>
  <c r="H85" i="5" s="1"/>
  <c r="T74" i="75"/>
  <c r="Z72" i="75"/>
  <c r="K73" i="5" s="1"/>
  <c r="AC71" i="75"/>
  <c r="Z70" i="75"/>
  <c r="K71" i="5" s="1"/>
  <c r="T67" i="75"/>
  <c r="F68" i="5" s="1"/>
  <c r="Z60" i="75"/>
  <c r="K61" i="5" s="1"/>
  <c r="H60" i="75"/>
  <c r="I60" i="75" s="1"/>
  <c r="U60" i="75" s="1"/>
  <c r="G61" i="5" s="1"/>
  <c r="AC59" i="75"/>
  <c r="Z58" i="75"/>
  <c r="K59" i="5" s="1"/>
  <c r="AD57" i="75"/>
  <c r="L58" i="5" s="1"/>
  <c r="J58" i="5"/>
  <c r="Q56" i="75"/>
  <c r="V56" i="75" s="1"/>
  <c r="H57" i="5" s="1"/>
  <c r="P53" i="75"/>
  <c r="Q53" i="75" s="1"/>
  <c r="V53" i="75" s="1"/>
  <c r="H54" i="5" s="1"/>
  <c r="H53" i="75"/>
  <c r="I53" i="75" s="1"/>
  <c r="U53" i="75" s="1"/>
  <c r="G54" i="5" s="1"/>
  <c r="AC52" i="75"/>
  <c r="J53" i="5" s="1"/>
  <c r="H52" i="75"/>
  <c r="I52" i="75" s="1"/>
  <c r="U52" i="75" s="1"/>
  <c r="G53" i="5" s="1"/>
  <c r="H47" i="75"/>
  <c r="I47" i="75" s="1"/>
  <c r="U47" i="75" s="1"/>
  <c r="G48" i="5" s="1"/>
  <c r="T40" i="75"/>
  <c r="F41" i="5" s="1"/>
  <c r="Q36" i="75"/>
  <c r="V36" i="75" s="1"/>
  <c r="H37" i="5" s="1"/>
  <c r="H34" i="75"/>
  <c r="I34" i="75" s="1"/>
  <c r="U34" i="75" s="1"/>
  <c r="G35" i="5" s="1"/>
  <c r="AC32" i="75"/>
  <c r="T32" i="75"/>
  <c r="F33" i="5" s="1"/>
  <c r="Z30" i="75"/>
  <c r="K31" i="5" s="1"/>
  <c r="H30" i="75"/>
  <c r="I30" i="75" s="1"/>
  <c r="U30" i="75" s="1"/>
  <c r="G31" i="5" s="1"/>
  <c r="P25" i="75"/>
  <c r="Q25" i="75" s="1"/>
  <c r="V25" i="75" s="1"/>
  <c r="H26" i="5" s="1"/>
  <c r="H25" i="75"/>
  <c r="I25" i="75" s="1"/>
  <c r="U25" i="75" s="1"/>
  <c r="G26" i="5" s="1"/>
  <c r="Z23" i="75"/>
  <c r="K24" i="5" s="1"/>
  <c r="T20" i="75"/>
  <c r="F21" i="5" s="1"/>
  <c r="Z19" i="75"/>
  <c r="K20" i="5" s="1"/>
  <c r="H18" i="75"/>
  <c r="I18" i="75" s="1"/>
  <c r="U18" i="75" s="1"/>
  <c r="G19" i="5" s="1"/>
  <c r="AC14" i="75"/>
  <c r="T14" i="75"/>
  <c r="F15" i="5" s="1"/>
  <c r="AC9" i="75"/>
  <c r="Z6" i="75"/>
  <c r="K7" i="5" s="1"/>
  <c r="AC5" i="75"/>
  <c r="T5" i="75"/>
  <c r="F6" i="5" s="1"/>
  <c r="AC137" i="75"/>
  <c r="P133" i="75"/>
  <c r="Q133" i="75" s="1"/>
  <c r="V133" i="75" s="1"/>
  <c r="H134" i="5" s="1"/>
  <c r="H133" i="75"/>
  <c r="I133" i="75" s="1"/>
  <c r="U133" i="75" s="1"/>
  <c r="G134" i="5" s="1"/>
  <c r="P129" i="75"/>
  <c r="Q129" i="75" s="1"/>
  <c r="V129" i="75" s="1"/>
  <c r="H128" i="75"/>
  <c r="I128" i="75" s="1"/>
  <c r="U128" i="75" s="1"/>
  <c r="G129" i="5" s="1"/>
  <c r="H127" i="75"/>
  <c r="I127" i="75" s="1"/>
  <c r="U127" i="75" s="1"/>
  <c r="G128" i="5" s="1"/>
  <c r="P124" i="75"/>
  <c r="Q124" i="75" s="1"/>
  <c r="V124" i="75" s="1"/>
  <c r="H125" i="5" s="1"/>
  <c r="AD123" i="3"/>
  <c r="AC113" i="75"/>
  <c r="T113" i="75"/>
  <c r="F114" i="5" s="1"/>
  <c r="P111" i="75"/>
  <c r="Q111" i="75" s="1"/>
  <c r="V111" i="75" s="1"/>
  <c r="H112" i="5" s="1"/>
  <c r="AC108" i="75"/>
  <c r="J109" i="5" s="1"/>
  <c r="T107" i="75"/>
  <c r="F108" i="5" s="1"/>
  <c r="P105" i="75"/>
  <c r="Q105" i="75" s="1"/>
  <c r="V105" i="75" s="1"/>
  <c r="H106" i="5" s="1"/>
  <c r="T101" i="75"/>
  <c r="F102" i="5" s="1"/>
  <c r="P98" i="75"/>
  <c r="Q98" i="75" s="1"/>
  <c r="V98" i="75" s="1"/>
  <c r="H99" i="5" s="1"/>
  <c r="T88" i="75"/>
  <c r="F89" i="5" s="1"/>
  <c r="P87" i="75"/>
  <c r="Q87" i="75" s="1"/>
  <c r="V87" i="75" s="1"/>
  <c r="H88" i="5" s="1"/>
  <c r="T82" i="75"/>
  <c r="F83" i="5" s="1"/>
  <c r="Q80" i="75"/>
  <c r="V80" i="75" s="1"/>
  <c r="H81" i="5" s="1"/>
  <c r="T75" i="75"/>
  <c r="F76" i="5" s="1"/>
  <c r="Q74" i="75"/>
  <c r="V74" i="75" s="1"/>
  <c r="H75" i="5" s="1"/>
  <c r="Z73" i="75"/>
  <c r="K74" i="5" s="1"/>
  <c r="T68" i="75"/>
  <c r="F69" i="5" s="1"/>
  <c r="AC65" i="75"/>
  <c r="T65" i="75"/>
  <c r="F66" i="5" s="1"/>
  <c r="P63" i="75"/>
  <c r="Q63" i="75" s="1"/>
  <c r="V63" i="75" s="1"/>
  <c r="H64" i="5" s="1"/>
  <c r="T62" i="75"/>
  <c r="F63" i="5" s="1"/>
  <c r="Z61" i="75"/>
  <c r="K62" i="5" s="1"/>
  <c r="AC60" i="75"/>
  <c r="J61" i="5" s="1"/>
  <c r="AC53" i="75"/>
  <c r="J54" i="5" s="1"/>
  <c r="T48" i="75"/>
  <c r="F49" i="5" s="1"/>
  <c r="Q32" i="75"/>
  <c r="V32" i="75" s="1"/>
  <c r="H33" i="5" s="1"/>
  <c r="T29" i="75"/>
  <c r="F30" i="5" s="1"/>
  <c r="P24" i="75"/>
  <c r="Q24" i="75" s="1"/>
  <c r="V24" i="75" s="1"/>
  <c r="H25" i="5" s="1"/>
  <c r="Z21" i="75"/>
  <c r="K22" i="5" s="1"/>
  <c r="T21" i="75"/>
  <c r="F22" i="5" s="1"/>
  <c r="T16" i="75"/>
  <c r="F17" i="5" s="1"/>
  <c r="P15" i="75"/>
  <c r="Q15" i="75" s="1"/>
  <c r="V15" i="75" s="1"/>
  <c r="H16" i="5" s="1"/>
  <c r="T9" i="75"/>
  <c r="F10" i="5" s="1"/>
  <c r="H8" i="75"/>
  <c r="I8" i="75" s="1"/>
  <c r="U8" i="75" s="1"/>
  <c r="G9" i="5" s="1"/>
  <c r="T7" i="75"/>
  <c r="F8" i="5" s="1"/>
  <c r="AC4" i="75"/>
  <c r="AC131" i="75"/>
  <c r="J132" i="5" s="1"/>
  <c r="T131" i="75"/>
  <c r="F132" i="5" s="1"/>
  <c r="AC124" i="75"/>
  <c r="T124" i="75"/>
  <c r="F125" i="5" s="1"/>
  <c r="AC122" i="75"/>
  <c r="T121" i="75"/>
  <c r="F122" i="5" s="1"/>
  <c r="P131" i="3"/>
  <c r="P132" i="5" s="1"/>
  <c r="AJ130" i="3"/>
  <c r="U131" i="5" s="1"/>
  <c r="AD130" i="3"/>
  <c r="P129" i="3"/>
  <c r="P130" i="5" s="1"/>
  <c r="AG128" i="3"/>
  <c r="T129" i="5" s="1"/>
  <c r="I128" i="3"/>
  <c r="O129" i="5" s="1"/>
  <c r="AD127" i="3"/>
  <c r="I127" i="3"/>
  <c r="O128" i="5" s="1"/>
  <c r="W127" i="5"/>
  <c r="AG126" i="3"/>
  <c r="T127" i="5" s="1"/>
  <c r="P123" i="3"/>
  <c r="P124" i="5" s="1"/>
  <c r="AJ122" i="3"/>
  <c r="U123" i="5" s="1"/>
  <c r="AD122" i="3"/>
  <c r="P121" i="3"/>
  <c r="P122" i="5" s="1"/>
  <c r="Z119" i="75"/>
  <c r="K120" i="5" s="1"/>
  <c r="AC118" i="75"/>
  <c r="J119" i="5" s="1"/>
  <c r="AC117" i="75"/>
  <c r="H117" i="75"/>
  <c r="I117" i="75" s="1"/>
  <c r="U117" i="75" s="1"/>
  <c r="G118" i="5" s="1"/>
  <c r="AC116" i="75"/>
  <c r="H116" i="75"/>
  <c r="I116" i="75" s="1"/>
  <c r="U116" i="75" s="1"/>
  <c r="G117" i="5" s="1"/>
  <c r="H113" i="75"/>
  <c r="I113" i="75" s="1"/>
  <c r="U113" i="75" s="1"/>
  <c r="G114" i="5" s="1"/>
  <c r="Z111" i="75"/>
  <c r="K112" i="5" s="1"/>
  <c r="T110" i="75"/>
  <c r="F111" i="5" s="1"/>
  <c r="P109" i="75"/>
  <c r="Q109" i="75" s="1"/>
  <c r="V109" i="75" s="1"/>
  <c r="H110" i="5" s="1"/>
  <c r="T105" i="75"/>
  <c r="F106" i="5" s="1"/>
  <c r="T102" i="75"/>
  <c r="F103" i="5" s="1"/>
  <c r="H100" i="75"/>
  <c r="I100" i="75" s="1"/>
  <c r="U100" i="75" s="1"/>
  <c r="G101" i="5" s="1"/>
  <c r="T98" i="75"/>
  <c r="F99" i="5" s="1"/>
  <c r="H96" i="75"/>
  <c r="I96" i="75" s="1"/>
  <c r="U96" i="75" s="1"/>
  <c r="G97" i="5" s="1"/>
  <c r="P94" i="75"/>
  <c r="Q94" i="75" s="1"/>
  <c r="V94" i="75" s="1"/>
  <c r="H95" i="5" s="1"/>
  <c r="T92" i="75"/>
  <c r="F93" i="5" s="1"/>
  <c r="P91" i="75"/>
  <c r="Q91" i="75" s="1"/>
  <c r="V91" i="75" s="1"/>
  <c r="H92" i="5" s="1"/>
  <c r="AC90" i="75"/>
  <c r="Z89" i="75"/>
  <c r="K90" i="5" s="1"/>
  <c r="AC88" i="75"/>
  <c r="J89" i="5" s="1"/>
  <c r="H88" i="75"/>
  <c r="I88" i="75" s="1"/>
  <c r="U88" i="75" s="1"/>
  <c r="G89" i="5" s="1"/>
  <c r="T86" i="75"/>
  <c r="F87" i="5" s="1"/>
  <c r="AC83" i="75"/>
  <c r="J84" i="5" s="1"/>
  <c r="H82" i="75"/>
  <c r="I82" i="75" s="1"/>
  <c r="U82" i="75" s="1"/>
  <c r="G83" i="5" s="1"/>
  <c r="T81" i="75"/>
  <c r="F82" i="5" s="1"/>
  <c r="P78" i="75"/>
  <c r="Q78" i="75" s="1"/>
  <c r="V78" i="75" s="1"/>
  <c r="H79" i="5" s="1"/>
  <c r="H75" i="75"/>
  <c r="I75" i="75" s="1"/>
  <c r="U75" i="75" s="1"/>
  <c r="G76" i="5" s="1"/>
  <c r="H74" i="75"/>
  <c r="I74" i="75" s="1"/>
  <c r="U74" i="75" s="1"/>
  <c r="G75" i="5" s="1"/>
  <c r="T73" i="75"/>
  <c r="F74" i="5" s="1"/>
  <c r="H71" i="75"/>
  <c r="I71" i="75" s="1"/>
  <c r="U71" i="75" s="1"/>
  <c r="G72" i="5" s="1"/>
  <c r="AC70" i="75"/>
  <c r="AC69" i="75"/>
  <c r="J70" i="5" s="1"/>
  <c r="P68" i="75"/>
  <c r="Q68" i="75" s="1"/>
  <c r="V68" i="75" s="1"/>
  <c r="H69" i="5" s="1"/>
  <c r="H65" i="75"/>
  <c r="I65" i="75" s="1"/>
  <c r="U65" i="75" s="1"/>
  <c r="G66" i="5" s="1"/>
  <c r="H63" i="75"/>
  <c r="I63" i="75" s="1"/>
  <c r="U63" i="75" s="1"/>
  <c r="G64" i="5" s="1"/>
  <c r="AC62" i="75"/>
  <c r="Z59" i="75"/>
  <c r="K60" i="5" s="1"/>
  <c r="P59" i="75"/>
  <c r="Q59" i="75" s="1"/>
  <c r="V59" i="75" s="1"/>
  <c r="H60" i="5" s="1"/>
  <c r="H59" i="75"/>
  <c r="I59" i="75" s="1"/>
  <c r="U59" i="75" s="1"/>
  <c r="G60" i="5" s="1"/>
  <c r="AC58" i="75"/>
  <c r="T53" i="75"/>
  <c r="F54" i="5" s="1"/>
  <c r="H51" i="75"/>
  <c r="I51" i="75" s="1"/>
  <c r="U51" i="75" s="1"/>
  <c r="G52" i="5" s="1"/>
  <c r="AC50" i="75"/>
  <c r="T46" i="75"/>
  <c r="F47" i="5" s="1"/>
  <c r="Z45" i="75"/>
  <c r="K46" i="5" s="1"/>
  <c r="AC44" i="75"/>
  <c r="J45" i="5" s="1"/>
  <c r="T44" i="75"/>
  <c r="F45" i="5" s="1"/>
  <c r="Z41" i="75"/>
  <c r="K42" i="5" s="1"/>
  <c r="P41" i="75"/>
  <c r="Q41" i="75" s="1"/>
  <c r="V41" i="75" s="1"/>
  <c r="H42" i="5" s="1"/>
  <c r="T36" i="75"/>
  <c r="F37" i="5" s="1"/>
  <c r="T33" i="75"/>
  <c r="F34" i="5" s="1"/>
  <c r="Z32" i="75"/>
  <c r="K33" i="5" s="1"/>
  <c r="AC31" i="75"/>
  <c r="T31" i="75"/>
  <c r="F32" i="5" s="1"/>
  <c r="Z29" i="75"/>
  <c r="K30" i="5" s="1"/>
  <c r="P29" i="75"/>
  <c r="Q29" i="75" s="1"/>
  <c r="V29" i="75" s="1"/>
  <c r="AC28" i="75"/>
  <c r="Z27" i="75"/>
  <c r="K28" i="5" s="1"/>
  <c r="Z25" i="75"/>
  <c r="K26" i="5" s="1"/>
  <c r="T23" i="75"/>
  <c r="F24" i="5" s="1"/>
  <c r="T22" i="75"/>
  <c r="F23" i="5" s="1"/>
  <c r="AC18" i="75"/>
  <c r="J19" i="5" s="1"/>
  <c r="AC13" i="75"/>
  <c r="J14" i="5" s="1"/>
  <c r="Z10" i="75"/>
  <c r="K11" i="5" s="1"/>
  <c r="Z9" i="75"/>
  <c r="K10" i="5" s="1"/>
  <c r="T6" i="75"/>
  <c r="F7" i="5" s="1"/>
  <c r="Z4" i="75"/>
  <c r="K5" i="5" s="1"/>
  <c r="T4" i="75"/>
  <c r="F5" i="5" s="1"/>
  <c r="Z137" i="75"/>
  <c r="K138" i="5" s="1"/>
  <c r="T137" i="75"/>
  <c r="F138" i="5" s="1"/>
  <c r="AC136" i="75"/>
  <c r="T136" i="75"/>
  <c r="F137" i="5" s="1"/>
  <c r="Z130" i="75"/>
  <c r="K131" i="5" s="1"/>
  <c r="P130" i="75"/>
  <c r="Q130" i="75" s="1"/>
  <c r="V130" i="75" s="1"/>
  <c r="H131" i="5" s="1"/>
  <c r="Z129" i="75"/>
  <c r="K130" i="5" s="1"/>
  <c r="AC128" i="75"/>
  <c r="T128" i="75"/>
  <c r="F129" i="5" s="1"/>
  <c r="H122" i="75"/>
  <c r="I122" i="75" s="1"/>
  <c r="U122" i="75" s="1"/>
  <c r="G123" i="5" s="1"/>
  <c r="E74" i="5"/>
  <c r="P104" i="75"/>
  <c r="Q104" i="75" s="1"/>
  <c r="V104" i="75" s="1"/>
  <c r="H105" i="5" s="1"/>
  <c r="P107" i="75"/>
  <c r="Q107" i="75" s="1"/>
  <c r="V107" i="75" s="1"/>
  <c r="H108" i="5" s="1"/>
  <c r="P103" i="75"/>
  <c r="Q103" i="75" s="1"/>
  <c r="V103" i="75" s="1"/>
  <c r="H104" i="5" s="1"/>
  <c r="P113" i="75"/>
  <c r="Q113" i="75" s="1"/>
  <c r="V113" i="75" s="1"/>
  <c r="P108" i="75"/>
  <c r="Q108" i="75" s="1"/>
  <c r="V108" i="75" s="1"/>
  <c r="H109" i="5" s="1"/>
  <c r="P101" i="75"/>
  <c r="Q101" i="75" s="1"/>
  <c r="V101" i="75" s="1"/>
  <c r="H102" i="5" s="1"/>
  <c r="P62" i="75"/>
  <c r="Q62" i="75" s="1"/>
  <c r="V62" i="75" s="1"/>
  <c r="H63" i="5" s="1"/>
  <c r="P58" i="75"/>
  <c r="Q58" i="75" s="1"/>
  <c r="V58" i="75" s="1"/>
  <c r="P48" i="75"/>
  <c r="Q48" i="75" s="1"/>
  <c r="V48" i="75" s="1"/>
  <c r="H49" i="5" s="1"/>
  <c r="P44" i="75"/>
  <c r="Q44" i="75" s="1"/>
  <c r="V44" i="75" s="1"/>
  <c r="H45" i="5" s="1"/>
  <c r="P55" i="75"/>
  <c r="Q55" i="75" s="1"/>
  <c r="V55" i="75" s="1"/>
  <c r="H56" i="5" s="1"/>
  <c r="P50" i="75"/>
  <c r="Q50" i="75" s="1"/>
  <c r="V50" i="75" s="1"/>
  <c r="H51" i="5" s="1"/>
  <c r="P46" i="75"/>
  <c r="Q46" i="75" s="1"/>
  <c r="V46" i="75" s="1"/>
  <c r="H47" i="5" s="1"/>
  <c r="P40" i="75"/>
  <c r="Q40" i="75" s="1"/>
  <c r="V40" i="75" s="1"/>
  <c r="H41" i="5" s="1"/>
  <c r="P42" i="75"/>
  <c r="Q42" i="75" s="1"/>
  <c r="V42" i="75" s="1"/>
  <c r="H43" i="5" s="1"/>
  <c r="P37" i="75"/>
  <c r="Q37" i="75" s="1"/>
  <c r="V37" i="75" s="1"/>
  <c r="H38" i="5" s="1"/>
  <c r="P38" i="75"/>
  <c r="Q38" i="75" s="1"/>
  <c r="V38" i="75" s="1"/>
  <c r="H39" i="5" s="1"/>
  <c r="Q30" i="75"/>
  <c r="V30" i="75" s="1"/>
  <c r="H31" i="5" s="1"/>
  <c r="P27" i="75"/>
  <c r="Q27" i="75" s="1"/>
  <c r="V27" i="75" s="1"/>
  <c r="H28" i="5" s="1"/>
  <c r="P33" i="75"/>
  <c r="Q33" i="75" s="1"/>
  <c r="V33" i="75" s="1"/>
  <c r="H34" i="5" s="1"/>
  <c r="P26" i="75"/>
  <c r="Q26" i="75" s="1"/>
  <c r="V26" i="75" s="1"/>
  <c r="H27" i="5" s="1"/>
  <c r="Q22" i="75"/>
  <c r="V22" i="75" s="1"/>
  <c r="H23" i="5" s="1"/>
  <c r="P16" i="75"/>
  <c r="Q16" i="75" s="1"/>
  <c r="V16" i="75" s="1"/>
  <c r="H17" i="5" s="1"/>
  <c r="Q12" i="75"/>
  <c r="V12" i="75" s="1"/>
  <c r="H13" i="5" s="1"/>
  <c r="P10" i="75"/>
  <c r="Q10" i="75" s="1"/>
  <c r="V10" i="75" s="1"/>
  <c r="T133" i="75"/>
  <c r="T111" i="75"/>
  <c r="V72" i="75"/>
  <c r="H73" i="5" s="1"/>
  <c r="H101" i="75"/>
  <c r="I101" i="75" s="1"/>
  <c r="U101" i="75" s="1"/>
  <c r="G102" i="5" s="1"/>
  <c r="H97" i="75"/>
  <c r="I97" i="75" s="1"/>
  <c r="U97" i="75" s="1"/>
  <c r="H93" i="75"/>
  <c r="I93" i="75" s="1"/>
  <c r="U93" i="75" s="1"/>
  <c r="P81" i="75"/>
  <c r="Q81" i="75" s="1"/>
  <c r="V81" i="75" s="1"/>
  <c r="H82" i="5" s="1"/>
  <c r="Z80" i="75"/>
  <c r="AC78" i="75"/>
  <c r="T76" i="75"/>
  <c r="AC67" i="75"/>
  <c r="J68" i="5" s="1"/>
  <c r="AD56" i="75"/>
  <c r="L57" i="5" s="1"/>
  <c r="AC98" i="75"/>
  <c r="AC94" i="75"/>
  <c r="P89" i="75"/>
  <c r="Q89" i="75" s="1"/>
  <c r="V89" i="75" s="1"/>
  <c r="Z88" i="75"/>
  <c r="AC86" i="75"/>
  <c r="P65" i="75"/>
  <c r="Q65" i="75" s="1"/>
  <c r="V65" i="75" s="1"/>
  <c r="H66" i="5" s="1"/>
  <c r="Z64" i="75"/>
  <c r="Z91" i="75"/>
  <c r="K92" i="5" s="1"/>
  <c r="H85" i="75"/>
  <c r="I85" i="75" s="1"/>
  <c r="U85" i="75" s="1"/>
  <c r="Z83" i="75"/>
  <c r="H77" i="75"/>
  <c r="I77" i="75" s="1"/>
  <c r="U77" i="75" s="1"/>
  <c r="Z75" i="75"/>
  <c r="AC74" i="75"/>
  <c r="H69" i="75"/>
  <c r="I69" i="75" s="1"/>
  <c r="U69" i="75" s="1"/>
  <c r="Z67" i="75"/>
  <c r="K68" i="5" s="1"/>
  <c r="AC66" i="75"/>
  <c r="T54" i="75"/>
  <c r="Z51" i="75"/>
  <c r="AC49" i="75"/>
  <c r="AC45" i="75"/>
  <c r="AC41" i="75"/>
  <c r="AC37" i="75"/>
  <c r="H48" i="75"/>
  <c r="I48" i="75" s="1"/>
  <c r="U48" i="75" s="1"/>
  <c r="H44" i="75"/>
  <c r="I44" i="75" s="1"/>
  <c r="U44" i="75" s="1"/>
  <c r="H40" i="75"/>
  <c r="I40" i="75" s="1"/>
  <c r="U40" i="75" s="1"/>
  <c r="AC36" i="75"/>
  <c r="AC24" i="75"/>
  <c r="T15" i="75"/>
  <c r="F16" i="5" s="1"/>
  <c r="P35" i="75"/>
  <c r="Q35" i="75" s="1"/>
  <c r="V35" i="75" s="1"/>
  <c r="H36" i="5" s="1"/>
  <c r="P31" i="75"/>
  <c r="Q31" i="75" s="1"/>
  <c r="V31" i="75" s="1"/>
  <c r="T24" i="75"/>
  <c r="F25" i="5" s="1"/>
  <c r="H23" i="75"/>
  <c r="I23" i="75" s="1"/>
  <c r="U23" i="75" s="1"/>
  <c r="AD15" i="75"/>
  <c r="L16" i="5" s="1"/>
  <c r="P7" i="75"/>
  <c r="Q7" i="75" s="1"/>
  <c r="V7" i="75" s="1"/>
  <c r="H35" i="75"/>
  <c r="I35" i="75" s="1"/>
  <c r="U35" i="75" s="1"/>
  <c r="Q20" i="75"/>
  <c r="V20" i="75" s="1"/>
  <c r="H21" i="5" s="1"/>
  <c r="V13" i="75"/>
  <c r="H14" i="75"/>
  <c r="I14" i="75" s="1"/>
  <c r="U14" i="75" s="1"/>
  <c r="Z12" i="75"/>
  <c r="AC23" i="75"/>
  <c r="P130" i="3"/>
  <c r="P131" i="5" s="1"/>
  <c r="P122" i="3"/>
  <c r="P123" i="5" s="1"/>
  <c r="AD121" i="3"/>
  <c r="P127" i="3"/>
  <c r="T137" i="3"/>
  <c r="U137" i="3" s="1"/>
  <c r="V137" i="3" s="1"/>
  <c r="AD133" i="3"/>
  <c r="AG130" i="3"/>
  <c r="I130" i="3"/>
  <c r="AD125" i="3"/>
  <c r="AG122" i="3"/>
  <c r="I122" i="3"/>
  <c r="AJ135" i="3"/>
  <c r="U136" i="5" s="1"/>
  <c r="P135" i="3"/>
  <c r="AJ127" i="3"/>
  <c r="U128" i="5" s="1"/>
  <c r="T136" i="3"/>
  <c r="U136" i="3" s="1"/>
  <c r="V136" i="3" s="1"/>
  <c r="S135" i="3"/>
  <c r="V135" i="3" s="1"/>
  <c r="R136" i="5" s="1"/>
  <c r="AJ131" i="3"/>
  <c r="T128" i="3"/>
  <c r="U128" i="3" s="1"/>
  <c r="V128" i="3" s="1"/>
  <c r="R129" i="5" s="1"/>
  <c r="S127" i="3"/>
  <c r="V127" i="3" s="1"/>
  <c r="R128" i="5" s="1"/>
  <c r="AJ123" i="3"/>
  <c r="T60" i="3"/>
  <c r="U60" i="3" s="1"/>
  <c r="S60" i="3"/>
  <c r="T40" i="3"/>
  <c r="U40" i="3" s="1"/>
  <c r="S40" i="3"/>
  <c r="S118" i="3"/>
  <c r="T118" i="3"/>
  <c r="U118" i="3" s="1"/>
  <c r="I116" i="3"/>
  <c r="O117" i="5" s="1"/>
  <c r="S114" i="3"/>
  <c r="T114" i="3"/>
  <c r="U114" i="3" s="1"/>
  <c r="I112" i="3"/>
  <c r="P110" i="3"/>
  <c r="I108" i="3"/>
  <c r="O109" i="5" s="1"/>
  <c r="S106" i="3"/>
  <c r="T106" i="3"/>
  <c r="U106" i="3" s="1"/>
  <c r="AD104" i="3"/>
  <c r="S102" i="3"/>
  <c r="T102" i="3"/>
  <c r="U102" i="3" s="1"/>
  <c r="AD100" i="3"/>
  <c r="I100" i="3"/>
  <c r="O101" i="5" s="1"/>
  <c r="S98" i="3"/>
  <c r="T98" i="3"/>
  <c r="U98" i="3" s="1"/>
  <c r="AD96" i="3"/>
  <c r="P94" i="3"/>
  <c r="P90" i="3"/>
  <c r="P91" i="5" s="1"/>
  <c r="S86" i="3"/>
  <c r="T86" i="3"/>
  <c r="U86" i="3" s="1"/>
  <c r="AD84" i="3"/>
  <c r="P82" i="3"/>
  <c r="P83" i="5" s="1"/>
  <c r="S78" i="3"/>
  <c r="T78" i="3"/>
  <c r="U78" i="3" s="1"/>
  <c r="I76" i="3"/>
  <c r="O77" i="5" s="1"/>
  <c r="S23" i="3"/>
  <c r="T23" i="3"/>
  <c r="U23" i="3" s="1"/>
  <c r="AD119" i="3"/>
  <c r="AD115" i="3"/>
  <c r="AD107" i="3"/>
  <c r="AD103" i="3"/>
  <c r="V103" i="3"/>
  <c r="R104" i="5" s="1"/>
  <c r="AD99" i="3"/>
  <c r="V99" i="3"/>
  <c r="R100" i="5" s="1"/>
  <c r="AD95" i="3"/>
  <c r="AD91" i="3"/>
  <c r="AD87" i="3"/>
  <c r="AD83" i="3"/>
  <c r="AD79" i="3"/>
  <c r="T68" i="3"/>
  <c r="U68" i="3" s="1"/>
  <c r="S68" i="3"/>
  <c r="AD64" i="3"/>
  <c r="P55" i="3"/>
  <c r="AD54" i="3"/>
  <c r="S41" i="3"/>
  <c r="T41" i="3"/>
  <c r="U41" i="3" s="1"/>
  <c r="S39" i="3"/>
  <c r="T39" i="3"/>
  <c r="U39" i="3" s="1"/>
  <c r="AD53" i="3"/>
  <c r="P118" i="3"/>
  <c r="AD116" i="3"/>
  <c r="P114" i="3"/>
  <c r="P115" i="5" s="1"/>
  <c r="AD112" i="3"/>
  <c r="S110" i="3"/>
  <c r="T110" i="3"/>
  <c r="U110" i="3" s="1"/>
  <c r="AD108" i="3"/>
  <c r="P106" i="3"/>
  <c r="P107" i="5" s="1"/>
  <c r="I104" i="3"/>
  <c r="O105" i="5" s="1"/>
  <c r="P102" i="3"/>
  <c r="P98" i="3"/>
  <c r="P99" i="5" s="1"/>
  <c r="I96" i="3"/>
  <c r="S94" i="3"/>
  <c r="T94" i="3"/>
  <c r="U94" i="3" s="1"/>
  <c r="AD92" i="3"/>
  <c r="I92" i="3"/>
  <c r="O93" i="5" s="1"/>
  <c r="S90" i="3"/>
  <c r="T90" i="3"/>
  <c r="U90" i="3" s="1"/>
  <c r="AD88" i="3"/>
  <c r="I88" i="3"/>
  <c r="O89" i="5" s="1"/>
  <c r="P86" i="3"/>
  <c r="I84" i="3"/>
  <c r="O85" i="5" s="1"/>
  <c r="S82" i="3"/>
  <c r="T82" i="3"/>
  <c r="U82" i="3" s="1"/>
  <c r="AD80" i="3"/>
  <c r="I80" i="3"/>
  <c r="P78" i="3"/>
  <c r="P79" i="5" s="1"/>
  <c r="AD76" i="3"/>
  <c r="T72" i="3"/>
  <c r="U72" i="3" s="1"/>
  <c r="S72" i="3"/>
  <c r="AD68" i="3"/>
  <c r="AD21" i="3"/>
  <c r="V115" i="3"/>
  <c r="R116" i="5" s="1"/>
  <c r="AD111" i="3"/>
  <c r="AJ117" i="3"/>
  <c r="U118" i="5" s="1"/>
  <c r="AG116" i="3"/>
  <c r="T117" i="5" s="1"/>
  <c r="AJ113" i="3"/>
  <c r="U114" i="5" s="1"/>
  <c r="AG112" i="3"/>
  <c r="T113" i="5" s="1"/>
  <c r="AJ109" i="3"/>
  <c r="AG108" i="3"/>
  <c r="T109" i="5" s="1"/>
  <c r="V108" i="3"/>
  <c r="R109" i="5" s="1"/>
  <c r="AJ105" i="3"/>
  <c r="AG104" i="3"/>
  <c r="T105" i="5" s="1"/>
  <c r="AJ101" i="3"/>
  <c r="AG100" i="3"/>
  <c r="T101" i="5" s="1"/>
  <c r="AJ97" i="3"/>
  <c r="AG96" i="3"/>
  <c r="T97" i="5" s="1"/>
  <c r="V96" i="3"/>
  <c r="R97" i="5" s="1"/>
  <c r="AJ93" i="3"/>
  <c r="AG92" i="3"/>
  <c r="T93" i="5" s="1"/>
  <c r="V92" i="3"/>
  <c r="R93" i="5" s="1"/>
  <c r="AJ89" i="3"/>
  <c r="AG88" i="3"/>
  <c r="T89" i="5" s="1"/>
  <c r="V88" i="3"/>
  <c r="R89" i="5" s="1"/>
  <c r="AJ85" i="3"/>
  <c r="AG84" i="3"/>
  <c r="T85" i="5" s="1"/>
  <c r="V84" i="3"/>
  <c r="R85" i="5" s="1"/>
  <c r="AJ81" i="3"/>
  <c r="AG80" i="3"/>
  <c r="T81" i="5" s="1"/>
  <c r="AJ77" i="3"/>
  <c r="U78" i="5" s="1"/>
  <c r="AG76" i="3"/>
  <c r="T77" i="5" s="1"/>
  <c r="AD75" i="3"/>
  <c r="T64" i="3"/>
  <c r="U64" i="3" s="1"/>
  <c r="S64" i="3"/>
  <c r="AD60" i="3"/>
  <c r="AD52" i="3"/>
  <c r="S45" i="3"/>
  <c r="T45" i="3"/>
  <c r="U45" i="3" s="1"/>
  <c r="T34" i="3"/>
  <c r="U34" i="3" s="1"/>
  <c r="S34" i="3"/>
  <c r="AD25" i="3"/>
  <c r="T8" i="3"/>
  <c r="U8" i="3" s="1"/>
  <c r="S8" i="3"/>
  <c r="S73" i="3"/>
  <c r="T73" i="3"/>
  <c r="U73" i="3" s="1"/>
  <c r="P73" i="3"/>
  <c r="AD71" i="3"/>
  <c r="I71" i="3"/>
  <c r="O72" i="5" s="1"/>
  <c r="S69" i="3"/>
  <c r="T69" i="3"/>
  <c r="U69" i="3" s="1"/>
  <c r="P69" i="3"/>
  <c r="AD67" i="3"/>
  <c r="I67" i="3"/>
  <c r="O68" i="5" s="1"/>
  <c r="S65" i="3"/>
  <c r="T65" i="3"/>
  <c r="U65" i="3" s="1"/>
  <c r="P65" i="3"/>
  <c r="AD63" i="3"/>
  <c r="I63" i="3"/>
  <c r="O64" i="5" s="1"/>
  <c r="S61" i="3"/>
  <c r="T61" i="3"/>
  <c r="U61" i="3" s="1"/>
  <c r="P61" i="3"/>
  <c r="AD59" i="3"/>
  <c r="I59" i="3"/>
  <c r="O60" i="5" s="1"/>
  <c r="S57" i="3"/>
  <c r="T57" i="3"/>
  <c r="U57" i="3" s="1"/>
  <c r="P57" i="3"/>
  <c r="T53" i="3"/>
  <c r="U53" i="3" s="1"/>
  <c r="V53" i="3" s="1"/>
  <c r="R54" i="5" s="1"/>
  <c r="P53" i="3"/>
  <c r="P54" i="5" s="1"/>
  <c r="F53" i="3"/>
  <c r="S52" i="3"/>
  <c r="V52" i="3" s="1"/>
  <c r="R53" i="5" s="1"/>
  <c r="P52" i="3"/>
  <c r="AD50" i="3"/>
  <c r="P48" i="3"/>
  <c r="AD47" i="3"/>
  <c r="I47" i="3"/>
  <c r="O48" i="5" s="1"/>
  <c r="F46" i="3"/>
  <c r="AD43" i="3"/>
  <c r="AD38" i="3"/>
  <c r="S37" i="3"/>
  <c r="T37" i="3"/>
  <c r="U37" i="3" s="1"/>
  <c r="S35" i="3"/>
  <c r="T35" i="3"/>
  <c r="U35" i="3" s="1"/>
  <c r="T16" i="3"/>
  <c r="U16" i="3" s="1"/>
  <c r="S16" i="3"/>
  <c r="AD74" i="3"/>
  <c r="V74" i="3"/>
  <c r="R75" i="5" s="1"/>
  <c r="F71" i="3"/>
  <c r="AD70" i="3"/>
  <c r="F67" i="3"/>
  <c r="AD66" i="3"/>
  <c r="V66" i="3"/>
  <c r="R67" i="5" s="1"/>
  <c r="F63" i="3"/>
  <c r="AD62" i="3"/>
  <c r="F59" i="3"/>
  <c r="N60" i="5" s="1"/>
  <c r="AD58" i="3"/>
  <c r="AD40" i="3"/>
  <c r="S56" i="3"/>
  <c r="V56" i="3" s="1"/>
  <c r="AJ52" i="3"/>
  <c r="U53" i="5" s="1"/>
  <c r="AD51" i="3"/>
  <c r="I51" i="3"/>
  <c r="O52" i="5" s="1"/>
  <c r="S49" i="3"/>
  <c r="T49" i="3"/>
  <c r="U49" i="3" s="1"/>
  <c r="P49" i="3"/>
  <c r="P50" i="5" s="1"/>
  <c r="AG43" i="3"/>
  <c r="T44" i="5" s="1"/>
  <c r="V42" i="3"/>
  <c r="R43" i="5" s="1"/>
  <c r="AD39" i="3"/>
  <c r="I37" i="3"/>
  <c r="P30" i="3"/>
  <c r="P31" i="5" s="1"/>
  <c r="AJ8" i="3"/>
  <c r="AD42" i="3"/>
  <c r="F42" i="3"/>
  <c r="AD37" i="3"/>
  <c r="AD34" i="3"/>
  <c r="AD10" i="3"/>
  <c r="P7" i="3"/>
  <c r="P8" i="5" s="1"/>
  <c r="F7" i="3"/>
  <c r="N8" i="5" s="1"/>
  <c r="AJ38" i="3"/>
  <c r="U39" i="5" s="1"/>
  <c r="P38" i="3"/>
  <c r="P39" i="5" s="1"/>
  <c r="AD32" i="3"/>
  <c r="AJ30" i="3"/>
  <c r="U31" i="5" s="1"/>
  <c r="AD29" i="3"/>
  <c r="I29" i="3"/>
  <c r="S27" i="3"/>
  <c r="T27" i="3"/>
  <c r="U27" i="3" s="1"/>
  <c r="P27" i="3"/>
  <c r="P26" i="3"/>
  <c r="AG21" i="3"/>
  <c r="T22" i="5" s="1"/>
  <c r="V18" i="3"/>
  <c r="R19" i="5" s="1"/>
  <c r="AJ16" i="3"/>
  <c r="AG11" i="3"/>
  <c r="T12" i="5" s="1"/>
  <c r="V11" i="3"/>
  <c r="R12" i="5" s="1"/>
  <c r="AD6" i="3"/>
  <c r="AJ4" i="3"/>
  <c r="U5" i="5" s="1"/>
  <c r="AD36" i="3"/>
  <c r="F36" i="3"/>
  <c r="AJ34" i="3"/>
  <c r="U35" i="5" s="1"/>
  <c r="AD33" i="3"/>
  <c r="I33" i="3"/>
  <c r="O34" i="5" s="1"/>
  <c r="S31" i="3"/>
  <c r="T31" i="3"/>
  <c r="U31" i="3" s="1"/>
  <c r="P31" i="3"/>
  <c r="AG25" i="3"/>
  <c r="T26" i="5" s="1"/>
  <c r="AD20" i="3"/>
  <c r="F20" i="3"/>
  <c r="AD14" i="3"/>
  <c r="P14" i="3"/>
  <c r="P11" i="3"/>
  <c r="P12" i="5" s="1"/>
  <c r="F11" i="3"/>
  <c r="N12" i="5" s="1"/>
  <c r="AG7" i="3"/>
  <c r="T8" i="5" s="1"/>
  <c r="AD18" i="3"/>
  <c r="F10" i="3"/>
  <c r="F6" i="3"/>
  <c r="S17" i="3"/>
  <c r="T17" i="3"/>
  <c r="U17" i="3" s="1"/>
  <c r="P17" i="3"/>
  <c r="AD15" i="3"/>
  <c r="I15" i="3"/>
  <c r="S13" i="3"/>
  <c r="T13" i="3"/>
  <c r="U13" i="3" s="1"/>
  <c r="P13" i="3"/>
  <c r="AD11" i="3"/>
  <c r="I11" i="3"/>
  <c r="O12" i="5" s="1"/>
  <c r="S9" i="3"/>
  <c r="T9" i="3"/>
  <c r="U9" i="3" s="1"/>
  <c r="P9" i="3"/>
  <c r="AD7" i="3"/>
  <c r="S5" i="3"/>
  <c r="T5" i="3"/>
  <c r="U5" i="3" s="1"/>
  <c r="P5" i="3"/>
  <c r="G136" i="4"/>
  <c r="G130" i="4"/>
  <c r="G128" i="4"/>
  <c r="G134" i="4"/>
  <c r="G132" i="4"/>
  <c r="J71" i="4"/>
  <c r="AB72" i="5" s="1"/>
  <c r="J90" i="4"/>
  <c r="J84" i="4"/>
  <c r="J82" i="4"/>
  <c r="J80" i="4"/>
  <c r="J74" i="4"/>
  <c r="AB75" i="5" s="1"/>
  <c r="P69" i="4"/>
  <c r="AD70" i="5" s="1"/>
  <c r="P65" i="4"/>
  <c r="AD66" i="5" s="1"/>
  <c r="P61" i="4"/>
  <c r="AD62" i="5" s="1"/>
  <c r="P55" i="4"/>
  <c r="AD56" i="5" s="1"/>
  <c r="S71" i="4"/>
  <c r="AE72" i="5" s="1"/>
  <c r="J88" i="4"/>
  <c r="AB89" i="5" s="1"/>
  <c r="J86" i="4"/>
  <c r="J78" i="4"/>
  <c r="J76" i="4"/>
  <c r="P63" i="4"/>
  <c r="AD64" i="5" s="1"/>
  <c r="P59" i="4"/>
  <c r="AD60" i="5" s="1"/>
  <c r="P51" i="4"/>
  <c r="AD52" i="5" s="1"/>
  <c r="J32" i="4"/>
  <c r="AB33" i="5" s="1"/>
  <c r="P31" i="4"/>
  <c r="P101" i="4"/>
  <c r="X99" i="4"/>
  <c r="AF100" i="5" s="1"/>
  <c r="P99" i="4"/>
  <c r="AD100" i="5" s="1"/>
  <c r="X97" i="4"/>
  <c r="AF98" i="5" s="1"/>
  <c r="P97" i="4"/>
  <c r="X95" i="4"/>
  <c r="AF96" i="5" s="1"/>
  <c r="P95" i="4"/>
  <c r="X93" i="4"/>
  <c r="AF94" i="5" s="1"/>
  <c r="P93" i="4"/>
  <c r="X91" i="4"/>
  <c r="AF92" i="5" s="1"/>
  <c r="P91" i="4"/>
  <c r="X89" i="4"/>
  <c r="AF90" i="5" s="1"/>
  <c r="P89" i="4"/>
  <c r="X87" i="4"/>
  <c r="AF88" i="5" s="1"/>
  <c r="P87" i="4"/>
  <c r="AD88" i="5" s="1"/>
  <c r="X85" i="4"/>
  <c r="AF86" i="5" s="1"/>
  <c r="P85" i="4"/>
  <c r="X83" i="4"/>
  <c r="AF84" i="5" s="1"/>
  <c r="P83" i="4"/>
  <c r="AD84" i="5" s="1"/>
  <c r="X81" i="4"/>
  <c r="AF82" i="5" s="1"/>
  <c r="P81" i="4"/>
  <c r="X79" i="4"/>
  <c r="AF80" i="5" s="1"/>
  <c r="P79" i="4"/>
  <c r="X77" i="4"/>
  <c r="AF78" i="5" s="1"/>
  <c r="P77" i="4"/>
  <c r="X75" i="4"/>
  <c r="AF76" i="5" s="1"/>
  <c r="P75" i="4"/>
  <c r="AD76" i="5" s="1"/>
  <c r="X73" i="4"/>
  <c r="AF74" i="5" s="1"/>
  <c r="P73" i="4"/>
  <c r="G72" i="4"/>
  <c r="G71" i="4"/>
  <c r="G70" i="4"/>
  <c r="G69" i="4"/>
  <c r="G68" i="4"/>
  <c r="G67" i="4"/>
  <c r="G66" i="4"/>
  <c r="G65" i="4"/>
  <c r="G64" i="4"/>
  <c r="G63" i="4"/>
  <c r="G62" i="4"/>
  <c r="G61" i="4"/>
  <c r="G60" i="4"/>
  <c r="G59" i="4"/>
  <c r="G58" i="4"/>
  <c r="G57" i="4"/>
  <c r="G56" i="4"/>
  <c r="G55" i="4"/>
  <c r="G54" i="4"/>
  <c r="G53" i="4"/>
  <c r="G52" i="4"/>
  <c r="G51" i="4"/>
  <c r="G49" i="4"/>
  <c r="G47" i="4"/>
  <c r="G73" i="4"/>
  <c r="P71" i="4"/>
  <c r="AD72" i="5" s="1"/>
  <c r="P67" i="4"/>
  <c r="AD68" i="5" s="1"/>
  <c r="P57" i="4"/>
  <c r="AD58" i="5" s="1"/>
  <c r="P53" i="4"/>
  <c r="AD54" i="5" s="1"/>
  <c r="X31" i="4"/>
  <c r="AF32" i="5" s="1"/>
  <c r="J8" i="4"/>
  <c r="AB9" i="5" s="1"/>
  <c r="X7" i="4"/>
  <c r="AF8" i="5" s="1"/>
  <c r="P7" i="4"/>
  <c r="S69" i="4"/>
  <c r="S67" i="4"/>
  <c r="S65" i="4"/>
  <c r="S63" i="4"/>
  <c r="S61" i="4"/>
  <c r="S59" i="4"/>
  <c r="AE60" i="5" s="1"/>
  <c r="S57" i="4"/>
  <c r="S55" i="4"/>
  <c r="S53" i="4"/>
  <c r="S51" i="4"/>
  <c r="S49" i="4"/>
  <c r="S47" i="4"/>
  <c r="J30" i="4"/>
  <c r="AB31" i="5" s="1"/>
  <c r="X29" i="4"/>
  <c r="AF30" i="5" s="1"/>
  <c r="P29" i="4"/>
  <c r="AD30" i="5" s="1"/>
  <c r="J22" i="4"/>
  <c r="AB23" i="5" s="1"/>
  <c r="X21" i="4"/>
  <c r="AF22" i="5" s="1"/>
  <c r="P21" i="4"/>
  <c r="J14" i="4"/>
  <c r="AB15" i="5" s="1"/>
  <c r="X13" i="4"/>
  <c r="AF14" i="5" s="1"/>
  <c r="P13" i="4"/>
  <c r="J6" i="4"/>
  <c r="X5" i="4"/>
  <c r="AF6" i="5" s="1"/>
  <c r="P5" i="4"/>
  <c r="AD6" i="5" s="1"/>
  <c r="X35" i="4"/>
  <c r="AF36" i="5" s="1"/>
  <c r="P35" i="4"/>
  <c r="J28" i="4"/>
  <c r="AB29" i="5" s="1"/>
  <c r="X27" i="4"/>
  <c r="AF28" i="5" s="1"/>
  <c r="P27" i="4"/>
  <c r="K21" i="4"/>
  <c r="AC22" i="5" s="1"/>
  <c r="J20" i="4"/>
  <c r="AB21" i="5" s="1"/>
  <c r="X19" i="4"/>
  <c r="AF20" i="5" s="1"/>
  <c r="P19" i="4"/>
  <c r="K13" i="4"/>
  <c r="AC14" i="5" s="1"/>
  <c r="K77" i="4" l="1"/>
  <c r="AC78" i="5" s="1"/>
  <c r="K46" i="4"/>
  <c r="AC47" i="5" s="1"/>
  <c r="K39" i="4"/>
  <c r="AC40" i="5" s="1"/>
  <c r="K29" i="4"/>
  <c r="AC30" i="5" s="1"/>
  <c r="K19" i="4"/>
  <c r="AC20" i="5" s="1"/>
  <c r="K31" i="4"/>
  <c r="AC32" i="5" s="1"/>
  <c r="K131" i="4"/>
  <c r="AC132" i="5" s="1"/>
  <c r="K103" i="4"/>
  <c r="AC104" i="5" s="1"/>
  <c r="K40" i="4"/>
  <c r="AC41" i="5" s="1"/>
  <c r="K5" i="4"/>
  <c r="AC6" i="5" s="1"/>
  <c r="Q45" i="3"/>
  <c r="Q46" i="5" s="1"/>
  <c r="AQ74" i="3"/>
  <c r="AQ53" i="3"/>
  <c r="AQ73" i="3"/>
  <c r="X74" i="5" s="1"/>
  <c r="AQ85" i="3"/>
  <c r="X86" i="5" s="1"/>
  <c r="AQ82" i="3"/>
  <c r="X83" i="5" s="1"/>
  <c r="K33" i="4"/>
  <c r="AC34" i="5" s="1"/>
  <c r="K14" i="4"/>
  <c r="AC15" i="5" s="1"/>
  <c r="AA32" i="5"/>
  <c r="K118" i="4"/>
  <c r="AC119" i="5" s="1"/>
  <c r="K117" i="4"/>
  <c r="AC118" i="5" s="1"/>
  <c r="AQ60" i="3"/>
  <c r="X61" i="5" s="1"/>
  <c r="AQ133" i="3"/>
  <c r="X134" i="5" s="1"/>
  <c r="K104" i="4"/>
  <c r="AC105" i="5" s="1"/>
  <c r="AD63" i="75"/>
  <c r="L64" i="5" s="1"/>
  <c r="AD43" i="75"/>
  <c r="L44" i="5" s="1"/>
  <c r="AD46" i="75"/>
  <c r="L47" i="5" s="1"/>
  <c r="AD22" i="75"/>
  <c r="L23" i="5" s="1"/>
  <c r="AD123" i="75"/>
  <c r="L124" i="5" s="1"/>
  <c r="AD20" i="75"/>
  <c r="L21" i="5" s="1"/>
  <c r="J55" i="5"/>
  <c r="AD115" i="75"/>
  <c r="L116" i="5" s="1"/>
  <c r="AQ68" i="3"/>
  <c r="X69" i="5" s="1"/>
  <c r="AQ69" i="3"/>
  <c r="X70" i="5" s="1"/>
  <c r="K101" i="4"/>
  <c r="AC102" i="5" s="1"/>
  <c r="Y20" i="4"/>
  <c r="AG21" i="5" s="1"/>
  <c r="K106" i="4"/>
  <c r="AC107" i="5" s="1"/>
  <c r="AQ45" i="3"/>
  <c r="X46" i="5" s="1"/>
  <c r="AQ94" i="3"/>
  <c r="X95" i="5" s="1"/>
  <c r="AQ86" i="3"/>
  <c r="X87" i="5" s="1"/>
  <c r="AQ122" i="3"/>
  <c r="X123" i="5" s="1"/>
  <c r="AD105" i="75"/>
  <c r="L106" i="5" s="1"/>
  <c r="W125" i="75"/>
  <c r="I126" i="5" s="1"/>
  <c r="J20" i="5"/>
  <c r="AD135" i="75"/>
  <c r="L136" i="5" s="1"/>
  <c r="AQ131" i="3"/>
  <c r="X132" i="5" s="1"/>
  <c r="AQ26" i="3"/>
  <c r="X27" i="5" s="1"/>
  <c r="K111" i="4"/>
  <c r="AC112" i="5" s="1"/>
  <c r="Q19" i="3"/>
  <c r="Q20" i="5" s="1"/>
  <c r="AQ66" i="3"/>
  <c r="X67" i="5" s="1"/>
  <c r="AQ130" i="3"/>
  <c r="X131" i="5" s="1"/>
  <c r="W57" i="75"/>
  <c r="I58" i="5" s="1"/>
  <c r="M58" i="5" s="1"/>
  <c r="AQ18" i="3"/>
  <c r="X19" i="5" s="1"/>
  <c r="AQ51" i="3"/>
  <c r="X52" i="5" s="1"/>
  <c r="AD11" i="75"/>
  <c r="L12" i="5" s="1"/>
  <c r="AD25" i="75"/>
  <c r="L26" i="5" s="1"/>
  <c r="W112" i="75"/>
  <c r="I113" i="5" s="1"/>
  <c r="AQ5" i="3"/>
  <c r="X6" i="5" s="1"/>
  <c r="K23" i="4"/>
  <c r="AC24" i="5" s="1"/>
  <c r="K38" i="4"/>
  <c r="AC39" i="5" s="1"/>
  <c r="K133" i="4"/>
  <c r="AC134" i="5" s="1"/>
  <c r="AD107" i="75"/>
  <c r="L108" i="5" s="1"/>
  <c r="AQ27" i="3"/>
  <c r="X28" i="5" s="1"/>
  <c r="AD72" i="75"/>
  <c r="L73" i="5" s="1"/>
  <c r="AQ44" i="3"/>
  <c r="X45" i="5" s="1"/>
  <c r="AQ77" i="3"/>
  <c r="X78" i="5" s="1"/>
  <c r="AQ72" i="3"/>
  <c r="X73" i="5" s="1"/>
  <c r="AQ128" i="3"/>
  <c r="X129" i="5" s="1"/>
  <c r="AQ61" i="3"/>
  <c r="X62" i="5" s="1"/>
  <c r="AQ106" i="3"/>
  <c r="X107" i="5" s="1"/>
  <c r="AD104" i="75"/>
  <c r="L105" i="5" s="1"/>
  <c r="AD7" i="75"/>
  <c r="L8" i="5" s="1"/>
  <c r="AA84" i="5"/>
  <c r="AD112" i="75"/>
  <c r="L113" i="5" s="1"/>
  <c r="AD100" i="75"/>
  <c r="L101" i="5" s="1"/>
  <c r="AQ110" i="3"/>
  <c r="X111" i="5" s="1"/>
  <c r="AQ126" i="3"/>
  <c r="X127" i="5" s="1"/>
  <c r="AQ134" i="3"/>
  <c r="AQ32" i="3"/>
  <c r="X33" i="5" s="1"/>
  <c r="AQ116" i="3"/>
  <c r="X117" i="5" s="1"/>
  <c r="AQ123" i="3"/>
  <c r="X124" i="5" s="1"/>
  <c r="AQ10" i="3"/>
  <c r="AR10" i="3" s="1"/>
  <c r="Y11" i="5" s="1"/>
  <c r="AQ46" i="3"/>
  <c r="X47" i="5" s="1"/>
  <c r="AQ76" i="3"/>
  <c r="X77" i="5" s="1"/>
  <c r="AQ100" i="3"/>
  <c r="X101" i="5" s="1"/>
  <c r="AQ129" i="3"/>
  <c r="X130" i="5" s="1"/>
  <c r="AQ25" i="3"/>
  <c r="X26" i="5" s="1"/>
  <c r="AQ89" i="3"/>
  <c r="X90" i="5" s="1"/>
  <c r="AQ114" i="3"/>
  <c r="X115" i="5" s="1"/>
  <c r="AQ8" i="3"/>
  <c r="X9" i="5" s="1"/>
  <c r="AQ40" i="3"/>
  <c r="X41" i="5" s="1"/>
  <c r="AQ112" i="3"/>
  <c r="X113" i="5" s="1"/>
  <c r="AQ71" i="3"/>
  <c r="X72" i="5" s="1"/>
  <c r="AQ38" i="3"/>
  <c r="X39" i="5" s="1"/>
  <c r="AD33" i="75"/>
  <c r="L34" i="5" s="1"/>
  <c r="AD134" i="75"/>
  <c r="L135" i="5" s="1"/>
  <c r="AQ20" i="3"/>
  <c r="X21" i="5" s="1"/>
  <c r="AQ132" i="3"/>
  <c r="X133" i="5" s="1"/>
  <c r="AQ90" i="3"/>
  <c r="X91" i="5" s="1"/>
  <c r="AQ22" i="3"/>
  <c r="X23" i="5" s="1"/>
  <c r="AQ7" i="3"/>
  <c r="X8" i="5" s="1"/>
  <c r="AQ120" i="3"/>
  <c r="X121" i="5" s="1"/>
  <c r="AQ57" i="3"/>
  <c r="X58" i="5" s="1"/>
  <c r="AQ67" i="3"/>
  <c r="X68" i="5" s="1"/>
  <c r="AQ4" i="3"/>
  <c r="AR4" i="3" s="1"/>
  <c r="Y5" i="5" s="1"/>
  <c r="AQ79" i="3"/>
  <c r="X80" i="5" s="1"/>
  <c r="AQ55" i="3"/>
  <c r="X56" i="5" s="1"/>
  <c r="AQ87" i="3"/>
  <c r="X88" i="5" s="1"/>
  <c r="X54" i="5"/>
  <c r="AQ135" i="3"/>
  <c r="X136" i="5" s="1"/>
  <c r="AQ75" i="3"/>
  <c r="X76" i="5" s="1"/>
  <c r="AQ80" i="3"/>
  <c r="X81" i="5" s="1"/>
  <c r="AQ37" i="3"/>
  <c r="X38" i="5" s="1"/>
  <c r="AQ102" i="3"/>
  <c r="X103" i="5" s="1"/>
  <c r="AQ125" i="3"/>
  <c r="X126" i="5" s="1"/>
  <c r="AQ78" i="3"/>
  <c r="X79" i="5" s="1"/>
  <c r="AQ88" i="3"/>
  <c r="X89" i="5" s="1"/>
  <c r="AQ14" i="3"/>
  <c r="AQ96" i="3"/>
  <c r="X97" i="5" s="1"/>
  <c r="AQ119" i="3"/>
  <c r="X120" i="5" s="1"/>
  <c r="AQ12" i="3"/>
  <c r="X13" i="5" s="1"/>
  <c r="AQ65" i="3"/>
  <c r="X66" i="5" s="1"/>
  <c r="AQ81" i="3"/>
  <c r="X82" i="5" s="1"/>
  <c r="AQ103" i="3"/>
  <c r="X104" i="5" s="1"/>
  <c r="AQ117" i="3"/>
  <c r="X118" i="5" s="1"/>
  <c r="AQ95" i="3"/>
  <c r="X96" i="5" s="1"/>
  <c r="AQ50" i="3"/>
  <c r="X51" i="5" s="1"/>
  <c r="AQ48" i="3"/>
  <c r="X49" i="5" s="1"/>
  <c r="AQ11" i="3"/>
  <c r="X12" i="5" s="1"/>
  <c r="AQ34" i="3"/>
  <c r="X35" i="5" s="1"/>
  <c r="AQ16" i="3"/>
  <c r="X17" i="5" s="1"/>
  <c r="AQ62" i="3"/>
  <c r="X63" i="5" s="1"/>
  <c r="AQ9" i="3"/>
  <c r="X10" i="5" s="1"/>
  <c r="AQ21" i="3"/>
  <c r="X22" i="5" s="1"/>
  <c r="AQ58" i="3"/>
  <c r="X59" i="5" s="1"/>
  <c r="AQ35" i="3"/>
  <c r="X36" i="5" s="1"/>
  <c r="AQ54" i="3"/>
  <c r="X55" i="5" s="1"/>
  <c r="AQ99" i="3"/>
  <c r="X100" i="5" s="1"/>
  <c r="AQ41" i="3"/>
  <c r="X42" i="5" s="1"/>
  <c r="AD106" i="75"/>
  <c r="L107" i="5" s="1"/>
  <c r="AQ137" i="3"/>
  <c r="X138" i="5" s="1"/>
  <c r="AQ84" i="3"/>
  <c r="X85" i="5" s="1"/>
  <c r="AQ115" i="3"/>
  <c r="X116" i="5" s="1"/>
  <c r="AQ47" i="3"/>
  <c r="X48" i="5" s="1"/>
  <c r="AQ39" i="3"/>
  <c r="X40" i="5" s="1"/>
  <c r="AQ104" i="3"/>
  <c r="X105" i="5" s="1"/>
  <c r="AQ127" i="3"/>
  <c r="X128" i="5" s="1"/>
  <c r="AQ19" i="3"/>
  <c r="X20" i="5" s="1"/>
  <c r="AQ98" i="3"/>
  <c r="X99" i="5" s="1"/>
  <c r="AQ17" i="3"/>
  <c r="AQ105" i="3"/>
  <c r="X106" i="5" s="1"/>
  <c r="AQ52" i="3"/>
  <c r="X53" i="5" s="1"/>
  <c r="AQ92" i="3"/>
  <c r="X93" i="5" s="1"/>
  <c r="AD89" i="75"/>
  <c r="L90" i="5" s="1"/>
  <c r="AQ31" i="3"/>
  <c r="X32" i="5" s="1"/>
  <c r="AQ24" i="3"/>
  <c r="X25" i="5" s="1"/>
  <c r="AQ13" i="3"/>
  <c r="X14" i="5" s="1"/>
  <c r="AQ118" i="3"/>
  <c r="X119" i="5" s="1"/>
  <c r="AQ43" i="3"/>
  <c r="X44" i="5" s="1"/>
  <c r="AQ64" i="3"/>
  <c r="X65" i="5" s="1"/>
  <c r="AQ113" i="3"/>
  <c r="X114" i="5" s="1"/>
  <c r="AQ42" i="3"/>
  <c r="X43" i="5" s="1"/>
  <c r="AQ59" i="3"/>
  <c r="X60" i="5" s="1"/>
  <c r="AQ33" i="3"/>
  <c r="X34" i="5" s="1"/>
  <c r="AQ56" i="3"/>
  <c r="AR56" i="3" s="1"/>
  <c r="Y57" i="5" s="1"/>
  <c r="AQ70" i="3"/>
  <c r="X71" i="5" s="1"/>
  <c r="AQ124" i="3"/>
  <c r="X125" i="5" s="1"/>
  <c r="AQ29" i="3"/>
  <c r="X30" i="5" s="1"/>
  <c r="AQ108" i="3"/>
  <c r="X109" i="5" s="1"/>
  <c r="AQ49" i="3"/>
  <c r="X50" i="5" s="1"/>
  <c r="W9" i="75"/>
  <c r="I10" i="5" s="1"/>
  <c r="AQ15" i="3"/>
  <c r="AQ36" i="3"/>
  <c r="X37" i="5" s="1"/>
  <c r="AQ63" i="3"/>
  <c r="X64" i="5" s="1"/>
  <c r="AQ97" i="3"/>
  <c r="X98" i="5" s="1"/>
  <c r="AQ93" i="3"/>
  <c r="X94" i="5" s="1"/>
  <c r="AQ30" i="3"/>
  <c r="X31" i="5" s="1"/>
  <c r="AQ111" i="3"/>
  <c r="X112" i="5" s="1"/>
  <c r="AQ121" i="3"/>
  <c r="X122" i="5" s="1"/>
  <c r="AQ136" i="3"/>
  <c r="X137" i="5" s="1"/>
  <c r="AQ91" i="3"/>
  <c r="X92" i="5" s="1"/>
  <c r="AQ23" i="3"/>
  <c r="X24" i="5" s="1"/>
  <c r="AQ83" i="3"/>
  <c r="X84" i="5" s="1"/>
  <c r="AQ109" i="3"/>
  <c r="X110" i="5" s="1"/>
  <c r="AQ6" i="3"/>
  <c r="AQ107" i="3"/>
  <c r="X108" i="5" s="1"/>
  <c r="AQ101" i="3"/>
  <c r="X102" i="5" s="1"/>
  <c r="X75" i="5"/>
  <c r="AD114" i="75"/>
  <c r="L115" i="5" s="1"/>
  <c r="J101" i="5"/>
  <c r="AD96" i="75"/>
  <c r="L97" i="5" s="1"/>
  <c r="J73" i="5"/>
  <c r="AD99" i="75"/>
  <c r="L100" i="5" s="1"/>
  <c r="AD82" i="75"/>
  <c r="L83" i="5" s="1"/>
  <c r="AD52" i="75"/>
  <c r="L53" i="5" s="1"/>
  <c r="J113" i="5"/>
  <c r="AD79" i="75"/>
  <c r="L80" i="5" s="1"/>
  <c r="AD60" i="75"/>
  <c r="L61" i="5" s="1"/>
  <c r="V131" i="3"/>
  <c r="R132" i="5" s="1"/>
  <c r="V129" i="3"/>
  <c r="R130" i="5" s="1"/>
  <c r="V68" i="3"/>
  <c r="R69" i="5" s="1"/>
  <c r="V126" i="3"/>
  <c r="R127" i="5" s="1"/>
  <c r="V54" i="3"/>
  <c r="R55" i="5" s="1"/>
  <c r="V58" i="3"/>
  <c r="R59" i="5" s="1"/>
  <c r="V30" i="3"/>
  <c r="R31" i="5" s="1"/>
  <c r="V105" i="3"/>
  <c r="R106" i="5" s="1"/>
  <c r="V113" i="3"/>
  <c r="R114" i="5" s="1"/>
  <c r="V8" i="3"/>
  <c r="R9" i="5" s="1"/>
  <c r="V70" i="3"/>
  <c r="R71" i="5" s="1"/>
  <c r="V7" i="3"/>
  <c r="R8" i="5" s="1"/>
  <c r="V71" i="3"/>
  <c r="R72" i="5" s="1"/>
  <c r="V100" i="3"/>
  <c r="R101" i="5" s="1"/>
  <c r="V50" i="3"/>
  <c r="R51" i="5" s="1"/>
  <c r="V133" i="3"/>
  <c r="R134" i="5" s="1"/>
  <c r="V20" i="3"/>
  <c r="R21" i="5" s="1"/>
  <c r="V44" i="3"/>
  <c r="R45" i="5" s="1"/>
  <c r="V25" i="3"/>
  <c r="R26" i="5" s="1"/>
  <c r="V80" i="3"/>
  <c r="R81" i="5" s="1"/>
  <c r="AA47" i="5"/>
  <c r="W49" i="75"/>
  <c r="I50" i="5" s="1"/>
  <c r="Q35" i="3"/>
  <c r="Q36" i="5" s="1"/>
  <c r="K11" i="4"/>
  <c r="AC12" i="5" s="1"/>
  <c r="K10" i="4"/>
  <c r="AC11" i="5" s="1"/>
  <c r="V64" i="3"/>
  <c r="R65" i="5" s="1"/>
  <c r="S57" i="5"/>
  <c r="W39" i="75"/>
  <c r="I40" i="5" s="1"/>
  <c r="W19" i="75"/>
  <c r="I20" i="5" s="1"/>
  <c r="M20" i="5" s="1"/>
  <c r="W72" i="75"/>
  <c r="I73" i="5" s="1"/>
  <c r="W43" i="75"/>
  <c r="I44" i="5" s="1"/>
  <c r="M44" i="5" s="1"/>
  <c r="W110" i="75"/>
  <c r="I111" i="5" s="1"/>
  <c r="W60" i="75"/>
  <c r="I61" i="5" s="1"/>
  <c r="W82" i="75"/>
  <c r="I83" i="5" s="1"/>
  <c r="W90" i="75"/>
  <c r="I91" i="5" s="1"/>
  <c r="W126" i="75"/>
  <c r="I127" i="5" s="1"/>
  <c r="M127" i="5" s="1"/>
  <c r="W134" i="75"/>
  <c r="I135" i="5" s="1"/>
  <c r="Y34" i="4"/>
  <c r="AG35" i="5" s="1"/>
  <c r="Y120" i="4"/>
  <c r="AG121" i="5" s="1"/>
  <c r="K120" i="4"/>
  <c r="AC121" i="5" s="1"/>
  <c r="K135" i="4"/>
  <c r="AC136" i="5" s="1"/>
  <c r="K137" i="4"/>
  <c r="AC138" i="5" s="1"/>
  <c r="K116" i="4"/>
  <c r="AC117" i="5" s="1"/>
  <c r="K79" i="4"/>
  <c r="AC80" i="5" s="1"/>
  <c r="K85" i="4"/>
  <c r="AC86" i="5" s="1"/>
  <c r="K48" i="4"/>
  <c r="AC49" i="5" s="1"/>
  <c r="K43" i="4"/>
  <c r="AC44" i="5" s="1"/>
  <c r="K50" i="4"/>
  <c r="AC51" i="5" s="1"/>
  <c r="K45" i="4"/>
  <c r="AC46" i="5" s="1"/>
  <c r="K41" i="4"/>
  <c r="AC42" i="5" s="1"/>
  <c r="K32" i="4"/>
  <c r="AC33" i="5" s="1"/>
  <c r="K25" i="4"/>
  <c r="AC26" i="5" s="1"/>
  <c r="K22" i="4"/>
  <c r="AC23" i="5" s="1"/>
  <c r="K16" i="4"/>
  <c r="AC17" i="5" s="1"/>
  <c r="K115" i="4"/>
  <c r="AC116" i="5" s="1"/>
  <c r="K110" i="4"/>
  <c r="AC111" i="5" s="1"/>
  <c r="K107" i="4"/>
  <c r="AC108" i="5" s="1"/>
  <c r="K112" i="4"/>
  <c r="AC113" i="5" s="1"/>
  <c r="K91" i="4"/>
  <c r="AC92" i="5" s="1"/>
  <c r="K89" i="4"/>
  <c r="AC90" i="5" s="1"/>
  <c r="K27" i="4"/>
  <c r="AC28" i="5" s="1"/>
  <c r="K12" i="4"/>
  <c r="AC13" i="5" s="1"/>
  <c r="Q23" i="3"/>
  <c r="Q24" i="5" s="1"/>
  <c r="Q39" i="3"/>
  <c r="Q40" i="5" s="1"/>
  <c r="Q32" i="3"/>
  <c r="Q33" i="5" s="1"/>
  <c r="Q75" i="3"/>
  <c r="Q76" i="5" s="1"/>
  <c r="Q50" i="3"/>
  <c r="Q51" i="5" s="1"/>
  <c r="Q43" i="3"/>
  <c r="Q44" i="5" s="1"/>
  <c r="Q30" i="3"/>
  <c r="Q31" i="5" s="1"/>
  <c r="Q134" i="3"/>
  <c r="Q135" i="5" s="1"/>
  <c r="Q64" i="3"/>
  <c r="Q65" i="5" s="1"/>
  <c r="Q126" i="3"/>
  <c r="Q127" i="5" s="1"/>
  <c r="Y86" i="4"/>
  <c r="AG87" i="5" s="1"/>
  <c r="Y128" i="4"/>
  <c r="AG129" i="5" s="1"/>
  <c r="Y36" i="4"/>
  <c r="AG37" i="5" s="1"/>
  <c r="Y40" i="4"/>
  <c r="AG41" i="5" s="1"/>
  <c r="Y111" i="4"/>
  <c r="AG112" i="5" s="1"/>
  <c r="AH112" i="5" s="1"/>
  <c r="Y134" i="4"/>
  <c r="AG135" i="5" s="1"/>
  <c r="AF35" i="5"/>
  <c r="Y136" i="4"/>
  <c r="AG137" i="5" s="1"/>
  <c r="Y84" i="4"/>
  <c r="AG85" i="5" s="1"/>
  <c r="Y18" i="4"/>
  <c r="AG19" i="5" s="1"/>
  <c r="Y72" i="4"/>
  <c r="AG73" i="5" s="1"/>
  <c r="Y82" i="4"/>
  <c r="AG83" i="5" s="1"/>
  <c r="Y125" i="4"/>
  <c r="AG126" i="5" s="1"/>
  <c r="Y100" i="4"/>
  <c r="AG101" i="5" s="1"/>
  <c r="Y44" i="4"/>
  <c r="AG45" i="5" s="1"/>
  <c r="Y130" i="4"/>
  <c r="AG131" i="5" s="1"/>
  <c r="Y32" i="4"/>
  <c r="AG33" i="5" s="1"/>
  <c r="Y76" i="4"/>
  <c r="AG77" i="5" s="1"/>
  <c r="Y25" i="4"/>
  <c r="AG26" i="5" s="1"/>
  <c r="S110" i="5"/>
  <c r="S114" i="5"/>
  <c r="S86" i="5"/>
  <c r="S25" i="5"/>
  <c r="S138" i="5"/>
  <c r="S17" i="5"/>
  <c r="S103" i="5"/>
  <c r="S30" i="5"/>
  <c r="S11" i="5"/>
  <c r="S43" i="5"/>
  <c r="S76" i="5"/>
  <c r="S69" i="5"/>
  <c r="S80" i="5"/>
  <c r="S100" i="5"/>
  <c r="S128" i="5"/>
  <c r="S131" i="5"/>
  <c r="S121" i="5"/>
  <c r="S5" i="5"/>
  <c r="S18" i="5"/>
  <c r="S36" i="5"/>
  <c r="S82" i="5"/>
  <c r="S47" i="5"/>
  <c r="S111" i="5"/>
  <c r="S58" i="5"/>
  <c r="S91" i="5"/>
  <c r="S28" i="5"/>
  <c r="S12" i="5"/>
  <c r="S35" i="5"/>
  <c r="S39" i="5"/>
  <c r="S48" i="5"/>
  <c r="S102" i="5"/>
  <c r="S107" i="5"/>
  <c r="S24" i="5"/>
  <c r="S50" i="5"/>
  <c r="S33" i="5"/>
  <c r="S96" i="5"/>
  <c r="S104" i="5"/>
  <c r="S120" i="5"/>
  <c r="S101" i="5"/>
  <c r="S123" i="5"/>
  <c r="S124" i="5"/>
  <c r="S127" i="5"/>
  <c r="S135" i="5"/>
  <c r="S13" i="5"/>
  <c r="S20" i="5"/>
  <c r="S29" i="5"/>
  <c r="X29" i="5"/>
  <c r="S129" i="5"/>
  <c r="S32" i="5"/>
  <c r="S74" i="5"/>
  <c r="S70" i="5"/>
  <c r="S90" i="5"/>
  <c r="S132" i="5"/>
  <c r="S9" i="5"/>
  <c r="S95" i="5"/>
  <c r="S87" i="5"/>
  <c r="S83" i="5"/>
  <c r="S99" i="5"/>
  <c r="S23" i="5"/>
  <c r="S79" i="5"/>
  <c r="S45" i="5"/>
  <c r="S133" i="5"/>
  <c r="S27" i="5"/>
  <c r="S44" i="5"/>
  <c r="S51" i="5"/>
  <c r="S22" i="5"/>
  <c r="S108" i="5"/>
  <c r="S125" i="5"/>
  <c r="S130" i="5"/>
  <c r="S31" i="5"/>
  <c r="S106" i="5"/>
  <c r="S14" i="5"/>
  <c r="S56" i="5"/>
  <c r="S98" i="5"/>
  <c r="S118" i="5"/>
  <c r="S136" i="5"/>
  <c r="S6" i="5"/>
  <c r="S10" i="5"/>
  <c r="S62" i="5"/>
  <c r="S66" i="5"/>
  <c r="S94" i="5"/>
  <c r="S137" i="5"/>
  <c r="S78" i="5"/>
  <c r="S46" i="5"/>
  <c r="S119" i="5"/>
  <c r="Q123" i="3"/>
  <c r="Q124" i="5" s="1"/>
  <c r="Q124" i="3"/>
  <c r="Q125" i="5" s="1"/>
  <c r="Q120" i="3"/>
  <c r="Q121" i="5" s="1"/>
  <c r="Q116" i="3"/>
  <c r="Q117" i="5" s="1"/>
  <c r="Q133" i="3"/>
  <c r="Q134" i="5" s="1"/>
  <c r="Q21" i="3"/>
  <c r="Q22" i="5" s="1"/>
  <c r="Q111" i="3"/>
  <c r="Q112" i="5" s="1"/>
  <c r="Q98" i="3"/>
  <c r="Q99" i="5" s="1"/>
  <c r="Q91" i="3"/>
  <c r="Q92" i="5" s="1"/>
  <c r="Q99" i="3"/>
  <c r="Q100" i="5" s="1"/>
  <c r="Q40" i="3"/>
  <c r="Q41" i="5" s="1"/>
  <c r="Q104" i="3"/>
  <c r="Q105" i="5" s="1"/>
  <c r="J134" i="5"/>
  <c r="AD97" i="75"/>
  <c r="L98" i="5" s="1"/>
  <c r="J107" i="5"/>
  <c r="AD127" i="75"/>
  <c r="L128" i="5" s="1"/>
  <c r="AD6" i="75"/>
  <c r="L7" i="5" s="1"/>
  <c r="AD109" i="75"/>
  <c r="L110" i="5" s="1"/>
  <c r="AD120" i="75"/>
  <c r="L121" i="5" s="1"/>
  <c r="AD34" i="75"/>
  <c r="L35" i="5" s="1"/>
  <c r="AD21" i="75"/>
  <c r="L22" i="5" s="1"/>
  <c r="AD55" i="75"/>
  <c r="L56" i="5" s="1"/>
  <c r="AD95" i="75"/>
  <c r="L96" i="5" s="1"/>
  <c r="AD44" i="75"/>
  <c r="L45" i="5" s="1"/>
  <c r="AD92" i="75"/>
  <c r="L93" i="5" s="1"/>
  <c r="J78" i="5"/>
  <c r="AD93" i="75"/>
  <c r="L94" i="5" s="1"/>
  <c r="J43" i="5"/>
  <c r="AD48" i="75"/>
  <c r="L49" i="5" s="1"/>
  <c r="AD101" i="75"/>
  <c r="L102" i="5" s="1"/>
  <c r="W42" i="75"/>
  <c r="I43" i="5" s="1"/>
  <c r="M43" i="5" s="1"/>
  <c r="W55" i="75"/>
  <c r="I56" i="5" s="1"/>
  <c r="M56" i="5" s="1"/>
  <c r="W115" i="75"/>
  <c r="I116" i="5" s="1"/>
  <c r="W52" i="75"/>
  <c r="I53" i="5" s="1"/>
  <c r="W87" i="75"/>
  <c r="I88" i="5" s="1"/>
  <c r="M88" i="5" s="1"/>
  <c r="H120" i="5"/>
  <c r="W119" i="75"/>
  <c r="I120" i="5" s="1"/>
  <c r="H118" i="5"/>
  <c r="W117" i="75"/>
  <c r="I118" i="5" s="1"/>
  <c r="W120" i="75"/>
  <c r="I121" i="5" s="1"/>
  <c r="W135" i="75"/>
  <c r="I136" i="5" s="1"/>
  <c r="M136" i="5" s="1"/>
  <c r="W114" i="75"/>
  <c r="I115" i="5" s="1"/>
  <c r="W106" i="75"/>
  <c r="I107" i="5" s="1"/>
  <c r="Y75" i="4"/>
  <c r="AG76" i="5" s="1"/>
  <c r="K88" i="4"/>
  <c r="AC89" i="5" s="1"/>
  <c r="K4" i="4"/>
  <c r="AC5" i="5" s="1"/>
  <c r="K24" i="4"/>
  <c r="AC25" i="5" s="1"/>
  <c r="Y80" i="4"/>
  <c r="AG81" i="5" s="1"/>
  <c r="Y131" i="4"/>
  <c r="AG132" i="5" s="1"/>
  <c r="AH132" i="5" s="1"/>
  <c r="Q22" i="3"/>
  <c r="Q23" i="5" s="1"/>
  <c r="Q49" i="3"/>
  <c r="Q50" i="5" s="1"/>
  <c r="Q114" i="3"/>
  <c r="Q115" i="5" s="1"/>
  <c r="Q66" i="3"/>
  <c r="Q67" i="5" s="1"/>
  <c r="Q119" i="3"/>
  <c r="Q120" i="5" s="1"/>
  <c r="W30" i="75"/>
  <c r="I31" i="5" s="1"/>
  <c r="W136" i="75"/>
  <c r="I137" i="5" s="1"/>
  <c r="K28" i="4"/>
  <c r="AC29" i="5" s="1"/>
  <c r="Y121" i="4"/>
  <c r="AG122" i="5" s="1"/>
  <c r="Q51" i="3"/>
  <c r="Q52" i="5" s="1"/>
  <c r="Q41" i="3"/>
  <c r="Q42" i="5" s="1"/>
  <c r="V98" i="3"/>
  <c r="R99" i="5" s="1"/>
  <c r="Q78" i="3"/>
  <c r="Q79" i="5" s="1"/>
  <c r="Q87" i="3"/>
  <c r="Q88" i="5" s="1"/>
  <c r="AD102" i="75"/>
  <c r="L103" i="5" s="1"/>
  <c r="K20" i="4"/>
  <c r="AC21" i="5" s="1"/>
  <c r="K30" i="4"/>
  <c r="AC31" i="5" s="1"/>
  <c r="Y42" i="4"/>
  <c r="AG43" i="5" s="1"/>
  <c r="Y5" i="4"/>
  <c r="AG6" i="5" s="1"/>
  <c r="AH6" i="5" s="1"/>
  <c r="Y74" i="4"/>
  <c r="AG75" i="5" s="1"/>
  <c r="K105" i="4"/>
  <c r="AC106" i="5" s="1"/>
  <c r="Y113" i="4"/>
  <c r="AG114" i="5" s="1"/>
  <c r="V5" i="3"/>
  <c r="R6" i="5" s="1"/>
  <c r="V9" i="3"/>
  <c r="R10" i="5" s="1"/>
  <c r="Q47" i="3"/>
  <c r="Q48" i="5" s="1"/>
  <c r="Q38" i="3"/>
  <c r="Q39" i="5" s="1"/>
  <c r="V61" i="3"/>
  <c r="R62" i="5" s="1"/>
  <c r="Q4" i="3"/>
  <c r="Q5" i="5" s="1"/>
  <c r="Q34" i="3"/>
  <c r="Q35" i="5" s="1"/>
  <c r="V45" i="3"/>
  <c r="R46" i="5" s="1"/>
  <c r="Q85" i="3"/>
  <c r="Q86" i="5" s="1"/>
  <c r="Q89" i="3"/>
  <c r="Q90" i="5" s="1"/>
  <c r="Q93" i="3"/>
  <c r="Q94" i="5" s="1"/>
  <c r="Q97" i="3"/>
  <c r="Q98" i="5" s="1"/>
  <c r="Q101" i="3"/>
  <c r="Q102" i="5" s="1"/>
  <c r="Q105" i="3"/>
  <c r="Q106" i="5" s="1"/>
  <c r="Q109" i="3"/>
  <c r="Q110" i="5" s="1"/>
  <c r="Q113" i="3"/>
  <c r="Q114" i="5" s="1"/>
  <c r="Q117" i="3"/>
  <c r="Q118" i="5" s="1"/>
  <c r="Q68" i="3"/>
  <c r="Q69" i="5" s="1"/>
  <c r="Q76" i="3"/>
  <c r="Q77" i="5" s="1"/>
  <c r="Q60" i="3"/>
  <c r="Q61" i="5" s="1"/>
  <c r="Q58" i="3"/>
  <c r="Q59" i="5" s="1"/>
  <c r="Q82" i="3"/>
  <c r="Q83" i="5" s="1"/>
  <c r="W5" i="75"/>
  <c r="I6" i="5" s="1"/>
  <c r="AD18" i="75"/>
  <c r="L19" i="5" s="1"/>
  <c r="AD30" i="75"/>
  <c r="L31" i="5" s="1"/>
  <c r="W36" i="75"/>
  <c r="I37" i="5" s="1"/>
  <c r="W84" i="75"/>
  <c r="I85" i="5" s="1"/>
  <c r="W24" i="75"/>
  <c r="I25" i="5" s="1"/>
  <c r="W59" i="75"/>
  <c r="I60" i="5" s="1"/>
  <c r="W92" i="75"/>
  <c r="I93" i="5" s="1"/>
  <c r="W118" i="75"/>
  <c r="I119" i="5" s="1"/>
  <c r="AD119" i="75"/>
  <c r="L120" i="5" s="1"/>
  <c r="W11" i="75"/>
  <c r="I12" i="5" s="1"/>
  <c r="W53" i="75"/>
  <c r="I54" i="5" s="1"/>
  <c r="W73" i="75"/>
  <c r="I74" i="5" s="1"/>
  <c r="AD84" i="75"/>
  <c r="L85" i="5" s="1"/>
  <c r="Y114" i="4"/>
  <c r="AG115" i="5" s="1"/>
  <c r="AD40" i="75"/>
  <c r="L41" i="5" s="1"/>
  <c r="AD121" i="75"/>
  <c r="L122" i="5" s="1"/>
  <c r="AD132" i="75"/>
  <c r="L133" i="5" s="1"/>
  <c r="AD68" i="75"/>
  <c r="L69" i="5" s="1"/>
  <c r="K129" i="4"/>
  <c r="AC130" i="5" s="1"/>
  <c r="K15" i="4"/>
  <c r="AC16" i="5" s="1"/>
  <c r="Y16" i="4"/>
  <c r="AG17" i="5" s="1"/>
  <c r="K102" i="4"/>
  <c r="AC103" i="5" s="1"/>
  <c r="Y4" i="4"/>
  <c r="AG5" i="5" s="1"/>
  <c r="V97" i="3"/>
  <c r="R98" i="5" s="1"/>
  <c r="K87" i="4"/>
  <c r="AC88" i="5" s="1"/>
  <c r="W95" i="75"/>
  <c r="I96" i="5" s="1"/>
  <c r="W121" i="75"/>
  <c r="I122" i="5" s="1"/>
  <c r="J27" i="5"/>
  <c r="AD29" i="75"/>
  <c r="L30" i="5" s="1"/>
  <c r="AD47" i="75"/>
  <c r="L48" i="5" s="1"/>
  <c r="Y112" i="4"/>
  <c r="AG113" i="5" s="1"/>
  <c r="AD61" i="75"/>
  <c r="L62" i="5" s="1"/>
  <c r="Y23" i="4"/>
  <c r="AG24" i="5" s="1"/>
  <c r="Y107" i="4"/>
  <c r="AG108" i="5" s="1"/>
  <c r="Y123" i="4"/>
  <c r="AG124" i="5" s="1"/>
  <c r="Y14" i="4"/>
  <c r="AG15" i="5" s="1"/>
  <c r="AH15" i="5" s="1"/>
  <c r="AA113" i="5"/>
  <c r="AA51" i="5"/>
  <c r="K114" i="4"/>
  <c r="AC115" i="5" s="1"/>
  <c r="J40" i="5"/>
  <c r="AD39" i="75"/>
  <c r="L40" i="5" s="1"/>
  <c r="K34" i="4"/>
  <c r="AC35" i="5" s="1"/>
  <c r="Q33" i="3"/>
  <c r="Q34" i="5" s="1"/>
  <c r="Q72" i="3"/>
  <c r="Q73" i="5" s="1"/>
  <c r="W88" i="75"/>
  <c r="I89" i="5" s="1"/>
  <c r="W6" i="75"/>
  <c r="I7" i="5" s="1"/>
  <c r="J108" i="5"/>
  <c r="Q125" i="3"/>
  <c r="Q126" i="5" s="1"/>
  <c r="J135" i="5"/>
  <c r="K8" i="4"/>
  <c r="AC9" i="5" s="1"/>
  <c r="K119" i="4"/>
  <c r="AC120" i="5" s="1"/>
  <c r="Q28" i="3"/>
  <c r="Q29" i="5" s="1"/>
  <c r="V57" i="3"/>
  <c r="R58" i="5" s="1"/>
  <c r="V73" i="3"/>
  <c r="R74" i="5" s="1"/>
  <c r="V82" i="3"/>
  <c r="R83" i="5" s="1"/>
  <c r="V102" i="3"/>
  <c r="W83" i="75"/>
  <c r="I84" i="5" s="1"/>
  <c r="W75" i="75"/>
  <c r="I76" i="5" s="1"/>
  <c r="W100" i="75"/>
  <c r="I101" i="5" s="1"/>
  <c r="AD118" i="75"/>
  <c r="L119" i="5" s="1"/>
  <c r="W8" i="75"/>
  <c r="I9" i="5" s="1"/>
  <c r="W63" i="75"/>
  <c r="I64" i="5" s="1"/>
  <c r="M64" i="5" s="1"/>
  <c r="AD125" i="75"/>
  <c r="L126" i="5" s="1"/>
  <c r="AD8" i="75"/>
  <c r="L9" i="5" s="1"/>
  <c r="AD17" i="75"/>
  <c r="L18" i="5" s="1"/>
  <c r="Y104" i="4"/>
  <c r="AG105" i="5" s="1"/>
  <c r="Y6" i="4"/>
  <c r="AG7" i="5" s="1"/>
  <c r="Y137" i="4"/>
  <c r="AG138" i="5" s="1"/>
  <c r="K35" i="4"/>
  <c r="AC36" i="5" s="1"/>
  <c r="H130" i="5"/>
  <c r="W129" i="75"/>
  <c r="I130" i="5" s="1"/>
  <c r="H132" i="5"/>
  <c r="W131" i="75"/>
  <c r="I132" i="5" s="1"/>
  <c r="R25" i="5"/>
  <c r="R33" i="5"/>
  <c r="H30" i="5"/>
  <c r="W29" i="75"/>
  <c r="I30" i="5" s="1"/>
  <c r="R125" i="5"/>
  <c r="Y27" i="4"/>
  <c r="AG28" i="5" s="1"/>
  <c r="AD28" i="5"/>
  <c r="K6" i="4"/>
  <c r="AC7" i="5" s="1"/>
  <c r="AB7" i="5"/>
  <c r="K51" i="4"/>
  <c r="AC52" i="5" s="1"/>
  <c r="AA52" i="5"/>
  <c r="K59" i="4"/>
  <c r="AC60" i="5" s="1"/>
  <c r="AA60" i="5"/>
  <c r="K67" i="4"/>
  <c r="AC68" i="5" s="1"/>
  <c r="AA68" i="5"/>
  <c r="K71" i="4"/>
  <c r="AC72" i="5" s="1"/>
  <c r="AA72" i="5"/>
  <c r="Q17" i="3"/>
  <c r="Q18" i="5" s="1"/>
  <c r="P18" i="5"/>
  <c r="S21" i="5"/>
  <c r="Q36" i="3"/>
  <c r="Q37" i="5" s="1"/>
  <c r="N37" i="5"/>
  <c r="U17" i="5"/>
  <c r="Q37" i="3"/>
  <c r="Q38" i="5" s="1"/>
  <c r="O38" i="5"/>
  <c r="S71" i="5"/>
  <c r="S72" i="5"/>
  <c r="Q80" i="3"/>
  <c r="Q81" i="5" s="1"/>
  <c r="O81" i="5"/>
  <c r="S113" i="5"/>
  <c r="Q55" i="3"/>
  <c r="Q56" i="5" s="1"/>
  <c r="P56" i="5"/>
  <c r="S134" i="5"/>
  <c r="W40" i="75"/>
  <c r="I41" i="5" s="1"/>
  <c r="G41" i="5"/>
  <c r="W69" i="75"/>
  <c r="I70" i="5" s="1"/>
  <c r="G70" i="5"/>
  <c r="W77" i="75"/>
  <c r="I78" i="5" s="1"/>
  <c r="M78" i="5" s="1"/>
  <c r="G78" i="5"/>
  <c r="AD94" i="75"/>
  <c r="L95" i="5" s="1"/>
  <c r="J95" i="5"/>
  <c r="W93" i="75"/>
  <c r="I94" i="5" s="1"/>
  <c r="G94" i="5"/>
  <c r="W111" i="75"/>
  <c r="I112" i="5" s="1"/>
  <c r="F112" i="5"/>
  <c r="AD28" i="75"/>
  <c r="L29" i="5" s="1"/>
  <c r="J29" i="5"/>
  <c r="AD31" i="75"/>
  <c r="L32" i="5" s="1"/>
  <c r="J32" i="5"/>
  <c r="AD90" i="75"/>
  <c r="L91" i="5" s="1"/>
  <c r="J91" i="5"/>
  <c r="AD117" i="75"/>
  <c r="L118" i="5" s="1"/>
  <c r="J118" i="5"/>
  <c r="AD4" i="75"/>
  <c r="L5" i="5" s="1"/>
  <c r="J5" i="5"/>
  <c r="AD137" i="75"/>
  <c r="L138" i="5" s="1"/>
  <c r="J138" i="5"/>
  <c r="AD9" i="75"/>
  <c r="L10" i="5" s="1"/>
  <c r="J10" i="5"/>
  <c r="AD32" i="75"/>
  <c r="L33" i="5" s="1"/>
  <c r="J33" i="5"/>
  <c r="W74" i="75"/>
  <c r="I75" i="5" s="1"/>
  <c r="F75" i="5"/>
  <c r="AD129" i="75"/>
  <c r="L130" i="5" s="1"/>
  <c r="J130" i="5"/>
  <c r="S73" i="5"/>
  <c r="Y9" i="4"/>
  <c r="AG10" i="5" s="1"/>
  <c r="AH10" i="5" s="1"/>
  <c r="AE10" i="5"/>
  <c r="K44" i="4"/>
  <c r="AC45" i="5" s="1"/>
  <c r="AA45" i="5"/>
  <c r="K36" i="5"/>
  <c r="AD35" i="75"/>
  <c r="L36" i="5" s="1"/>
  <c r="AD69" i="75"/>
  <c r="L70" i="5" s="1"/>
  <c r="K70" i="5"/>
  <c r="Q128" i="3"/>
  <c r="Q129" i="5" s="1"/>
  <c r="N129" i="5"/>
  <c r="K122" i="4"/>
  <c r="AC123" i="5" s="1"/>
  <c r="AA123" i="5"/>
  <c r="Y126" i="4"/>
  <c r="AG127" i="5" s="1"/>
  <c r="AE127" i="5"/>
  <c r="Y15" i="4"/>
  <c r="AG16" i="5" s="1"/>
  <c r="AE16" i="5"/>
  <c r="Y45" i="4"/>
  <c r="AG46" i="5" s="1"/>
  <c r="AE46" i="5"/>
  <c r="Y92" i="4"/>
  <c r="AG93" i="5" s="1"/>
  <c r="AE93" i="5"/>
  <c r="K96" i="4"/>
  <c r="AC97" i="5" s="1"/>
  <c r="AA97" i="5"/>
  <c r="Y102" i="4"/>
  <c r="AG103" i="5" s="1"/>
  <c r="AE103" i="5"/>
  <c r="AD16" i="75"/>
  <c r="L17" i="5" s="1"/>
  <c r="J17" i="5"/>
  <c r="Y90" i="4"/>
  <c r="AG91" i="5" s="1"/>
  <c r="AE91" i="5"/>
  <c r="Y118" i="4"/>
  <c r="AG119" i="5" s="1"/>
  <c r="S49" i="5"/>
  <c r="Y119" i="4"/>
  <c r="AG120" i="5" s="1"/>
  <c r="AF120" i="5"/>
  <c r="AA96" i="5"/>
  <c r="K95" i="4"/>
  <c r="AC96" i="5" s="1"/>
  <c r="K123" i="4"/>
  <c r="AC124" i="5" s="1"/>
  <c r="AA124" i="5"/>
  <c r="Y127" i="4"/>
  <c r="AG128" i="5" s="1"/>
  <c r="K18" i="4"/>
  <c r="AC19" i="5" s="1"/>
  <c r="K26" i="4"/>
  <c r="AC27" i="5" s="1"/>
  <c r="Y13" i="4"/>
  <c r="AG14" i="5" s="1"/>
  <c r="AH14" i="5" s="1"/>
  <c r="AD14" i="5"/>
  <c r="Y53" i="4"/>
  <c r="AG54" i="5" s="1"/>
  <c r="AE54" i="5"/>
  <c r="Y61" i="4"/>
  <c r="AG62" i="5" s="1"/>
  <c r="AE62" i="5"/>
  <c r="Y69" i="4"/>
  <c r="AG70" i="5" s="1"/>
  <c r="AE70" i="5"/>
  <c r="K52" i="4"/>
  <c r="AC53" i="5" s="1"/>
  <c r="AA53" i="5"/>
  <c r="K56" i="4"/>
  <c r="AC57" i="5" s="1"/>
  <c r="AA57" i="5"/>
  <c r="K60" i="4"/>
  <c r="AC61" i="5" s="1"/>
  <c r="AA61" i="5"/>
  <c r="K64" i="4"/>
  <c r="AC65" i="5" s="1"/>
  <c r="AA65" i="5"/>
  <c r="K68" i="4"/>
  <c r="AC69" i="5" s="1"/>
  <c r="AA69" i="5"/>
  <c r="K72" i="4"/>
  <c r="AC73" i="5" s="1"/>
  <c r="AA73" i="5"/>
  <c r="Y79" i="4"/>
  <c r="AG80" i="5" s="1"/>
  <c r="AD80" i="5"/>
  <c r="Y91" i="4"/>
  <c r="AG92" i="5" s="1"/>
  <c r="AD92" i="5"/>
  <c r="Y95" i="4"/>
  <c r="AG96" i="5" s="1"/>
  <c r="AD96" i="5"/>
  <c r="Y31" i="4"/>
  <c r="AG32" i="5" s="1"/>
  <c r="AD32" i="5"/>
  <c r="K90" i="4"/>
  <c r="AC91" i="5" s="1"/>
  <c r="AB91" i="5"/>
  <c r="Y87" i="4"/>
  <c r="AG88" i="5" s="1"/>
  <c r="AH88" i="5" s="1"/>
  <c r="Y88" i="4"/>
  <c r="AG89" i="5" s="1"/>
  <c r="K74" i="4"/>
  <c r="AC75" i="5" s="1"/>
  <c r="K94" i="4"/>
  <c r="AC95" i="5" s="1"/>
  <c r="Y83" i="4"/>
  <c r="AG84" i="5" s="1"/>
  <c r="AH84" i="5" s="1"/>
  <c r="K132" i="4"/>
  <c r="AC133" i="5" s="1"/>
  <c r="AA133" i="5"/>
  <c r="K128" i="4"/>
  <c r="AC129" i="5" s="1"/>
  <c r="AA129" i="5"/>
  <c r="S8" i="5"/>
  <c r="V13" i="3"/>
  <c r="S19" i="5"/>
  <c r="S15" i="5"/>
  <c r="S37" i="5"/>
  <c r="Q27" i="3"/>
  <c r="Q28" i="5" s="1"/>
  <c r="P28" i="5"/>
  <c r="Q29" i="3"/>
  <c r="Q30" i="5" s="1"/>
  <c r="O30" i="5"/>
  <c r="Q42" i="3"/>
  <c r="Q43" i="5" s="1"/>
  <c r="N43" i="5"/>
  <c r="U9" i="5"/>
  <c r="R57" i="5"/>
  <c r="S67" i="5"/>
  <c r="Q71" i="3"/>
  <c r="Q72" i="5" s="1"/>
  <c r="N72" i="5"/>
  <c r="Q8" i="3"/>
  <c r="Q9" i="5" s="1"/>
  <c r="Q46" i="3"/>
  <c r="Q47" i="5" s="1"/>
  <c r="N47" i="5"/>
  <c r="Q48" i="3"/>
  <c r="Q49" i="5" s="1"/>
  <c r="P49" i="5"/>
  <c r="Q53" i="3"/>
  <c r="Q54" i="5" s="1"/>
  <c r="N54" i="5"/>
  <c r="Q57" i="3"/>
  <c r="Q58" i="5" s="1"/>
  <c r="P58" i="5"/>
  <c r="S60" i="5"/>
  <c r="Q73" i="3"/>
  <c r="Q74" i="5" s="1"/>
  <c r="P74" i="5"/>
  <c r="S61" i="5"/>
  <c r="Q77" i="3"/>
  <c r="Q78" i="5" s="1"/>
  <c r="Q81" i="3"/>
  <c r="Q82" i="5" s="1"/>
  <c r="Q54" i="3"/>
  <c r="Q55" i="5" s="1"/>
  <c r="S81" i="5"/>
  <c r="Q86" i="3"/>
  <c r="Q87" i="5" s="1"/>
  <c r="P87" i="5"/>
  <c r="V94" i="3"/>
  <c r="R95" i="5" s="1"/>
  <c r="Q102" i="3"/>
  <c r="Q103" i="5" s="1"/>
  <c r="P103" i="5"/>
  <c r="S109" i="5"/>
  <c r="V41" i="3"/>
  <c r="R42" i="5" s="1"/>
  <c r="Q56" i="3"/>
  <c r="Q57" i="5" s="1"/>
  <c r="S88" i="5"/>
  <c r="S92" i="5"/>
  <c r="Q100" i="3"/>
  <c r="Q101" i="5" s="1"/>
  <c r="Q108" i="3"/>
  <c r="Q109" i="5" s="1"/>
  <c r="S116" i="5"/>
  <c r="S97" i="5"/>
  <c r="S105" i="5"/>
  <c r="Q110" i="3"/>
  <c r="Q111" i="5" s="1"/>
  <c r="P111" i="5"/>
  <c r="Q44" i="3"/>
  <c r="Q45" i="5" s="1"/>
  <c r="Q107" i="3"/>
  <c r="Q108" i="5" s="1"/>
  <c r="Q106" i="3"/>
  <c r="Q107" i="5" s="1"/>
  <c r="Q115" i="3"/>
  <c r="Q116" i="5" s="1"/>
  <c r="Q95" i="3"/>
  <c r="Q96" i="5" s="1"/>
  <c r="R137" i="5"/>
  <c r="Q135" i="3"/>
  <c r="Q136" i="5" s="1"/>
  <c r="P136" i="5"/>
  <c r="S126" i="5"/>
  <c r="R138" i="5"/>
  <c r="Q132" i="3"/>
  <c r="Q133" i="5" s="1"/>
  <c r="W21" i="75"/>
  <c r="I22" i="5" s="1"/>
  <c r="W14" i="75"/>
  <c r="I15" i="5" s="1"/>
  <c r="G15" i="5"/>
  <c r="AD49" i="75"/>
  <c r="L50" i="5" s="1"/>
  <c r="M50" i="5" s="1"/>
  <c r="J50" i="5"/>
  <c r="W41" i="75"/>
  <c r="I42" i="5" s="1"/>
  <c r="W80" i="75"/>
  <c r="I81" i="5" s="1"/>
  <c r="W68" i="75"/>
  <c r="I69" i="5" s="1"/>
  <c r="AD86" i="75"/>
  <c r="L87" i="5" s="1"/>
  <c r="J87" i="5"/>
  <c r="AD98" i="75"/>
  <c r="L99" i="5" s="1"/>
  <c r="J99" i="5"/>
  <c r="W62" i="75"/>
  <c r="I63" i="5" s="1"/>
  <c r="W47" i="75"/>
  <c r="I48" i="5" s="1"/>
  <c r="W96" i="75"/>
  <c r="I97" i="5" s="1"/>
  <c r="W103" i="75"/>
  <c r="I104" i="5" s="1"/>
  <c r="W98" i="75"/>
  <c r="I99" i="5" s="1"/>
  <c r="AD130" i="75"/>
  <c r="L131" i="5" s="1"/>
  <c r="W137" i="75"/>
  <c r="I138" i="5" s="1"/>
  <c r="W127" i="75"/>
  <c r="I128" i="5" s="1"/>
  <c r="W32" i="75"/>
  <c r="I33" i="5" s="1"/>
  <c r="AD128" i="75"/>
  <c r="L129" i="5" s="1"/>
  <c r="J129" i="5"/>
  <c r="AD58" i="75"/>
  <c r="L59" i="5" s="1"/>
  <c r="J59" i="5"/>
  <c r="AD62" i="75"/>
  <c r="L63" i="5" s="1"/>
  <c r="J63" i="5"/>
  <c r="AD124" i="75"/>
  <c r="L125" i="5" s="1"/>
  <c r="J125" i="5"/>
  <c r="AD113" i="75"/>
  <c r="L114" i="5" s="1"/>
  <c r="J114" i="5"/>
  <c r="AD59" i="75"/>
  <c r="L60" i="5" s="1"/>
  <c r="J60" i="5"/>
  <c r="R27" i="5"/>
  <c r="Q74" i="3"/>
  <c r="Q75" i="5" s="1"/>
  <c r="O75" i="5"/>
  <c r="Y68" i="4"/>
  <c r="AG69" i="5" s="1"/>
  <c r="AE69" i="5"/>
  <c r="Y108" i="4"/>
  <c r="AG109" i="5" s="1"/>
  <c r="W4" i="75"/>
  <c r="I5" i="5" s="1"/>
  <c r="G5" i="5"/>
  <c r="AD38" i="75"/>
  <c r="L39" i="5" s="1"/>
  <c r="J39" i="5"/>
  <c r="AD76" i="75"/>
  <c r="L77" i="5" s="1"/>
  <c r="J77" i="5"/>
  <c r="Y124" i="4"/>
  <c r="AG125" i="5" s="1"/>
  <c r="AE125" i="5"/>
  <c r="Y33" i="4"/>
  <c r="AG34" i="5" s="1"/>
  <c r="AH34" i="5" s="1"/>
  <c r="AE34" i="5"/>
  <c r="Y37" i="4"/>
  <c r="AG38" i="5" s="1"/>
  <c r="AH38" i="5" s="1"/>
  <c r="AE38" i="5"/>
  <c r="Y109" i="4"/>
  <c r="AG110" i="5" s="1"/>
  <c r="AF110" i="5"/>
  <c r="Y115" i="4"/>
  <c r="AG116" i="5" s="1"/>
  <c r="AF116" i="5"/>
  <c r="Y43" i="4"/>
  <c r="AG44" i="5" s="1"/>
  <c r="Y70" i="4"/>
  <c r="AG71" i="5" s="1"/>
  <c r="Y78" i="4"/>
  <c r="AG79" i="5" s="1"/>
  <c r="AE79" i="5"/>
  <c r="Y117" i="4"/>
  <c r="AG118" i="5" s="1"/>
  <c r="AH118" i="5" s="1"/>
  <c r="AF118" i="5"/>
  <c r="AD27" i="75"/>
  <c r="L28" i="5" s="1"/>
  <c r="Y26" i="4"/>
  <c r="AG27" i="5" s="1"/>
  <c r="Y41" i="4"/>
  <c r="AG42" i="5" s="1"/>
  <c r="Y48" i="4"/>
  <c r="AG49" i="5" s="1"/>
  <c r="Y62" i="4"/>
  <c r="AG63" i="5" s="1"/>
  <c r="Y94" i="4"/>
  <c r="AG95" i="5" s="1"/>
  <c r="AF95" i="5"/>
  <c r="Y105" i="4"/>
  <c r="AG106" i="5" s="1"/>
  <c r="AF106" i="5"/>
  <c r="AA98" i="5"/>
  <c r="K97" i="4"/>
  <c r="AC98" i="5" s="1"/>
  <c r="Y47" i="4"/>
  <c r="AG48" i="5" s="1"/>
  <c r="AE48" i="5"/>
  <c r="Y55" i="4"/>
  <c r="AG56" i="5" s="1"/>
  <c r="AE56" i="5"/>
  <c r="Y63" i="4"/>
  <c r="AG64" i="5" s="1"/>
  <c r="AE64" i="5"/>
  <c r="Y7" i="4"/>
  <c r="AG8" i="5" s="1"/>
  <c r="AH8" i="5" s="1"/>
  <c r="AD8" i="5"/>
  <c r="K73" i="4"/>
  <c r="AC74" i="5" s="1"/>
  <c r="AA74" i="5"/>
  <c r="Y38" i="4"/>
  <c r="AG39" i="5" s="1"/>
  <c r="K47" i="4"/>
  <c r="AC48" i="5" s="1"/>
  <c r="AA48" i="5"/>
  <c r="K53" i="4"/>
  <c r="AC54" i="5" s="1"/>
  <c r="AA54" i="5"/>
  <c r="K57" i="4"/>
  <c r="AC58" i="5" s="1"/>
  <c r="AA58" i="5"/>
  <c r="K61" i="4"/>
  <c r="AC62" i="5" s="1"/>
  <c r="AA62" i="5"/>
  <c r="K65" i="4"/>
  <c r="AC66" i="5" s="1"/>
  <c r="AA66" i="5"/>
  <c r="K69" i="4"/>
  <c r="AC70" i="5" s="1"/>
  <c r="AA70" i="5"/>
  <c r="K76" i="4"/>
  <c r="AC77" i="5" s="1"/>
  <c r="AB77" i="5"/>
  <c r="Y17" i="4"/>
  <c r="AG18" i="5" s="1"/>
  <c r="AH18" i="5" s="1"/>
  <c r="K80" i="4"/>
  <c r="AC81" i="5" s="1"/>
  <c r="AB81" i="5"/>
  <c r="K113" i="4"/>
  <c r="AC114" i="5" s="1"/>
  <c r="K98" i="4"/>
  <c r="AC99" i="5" s="1"/>
  <c r="K109" i="4"/>
  <c r="AC110" i="5" s="1"/>
  <c r="Y132" i="4"/>
  <c r="AG133" i="5" s="1"/>
  <c r="Y133" i="4"/>
  <c r="AG134" i="5" s="1"/>
  <c r="AH134" i="5" s="1"/>
  <c r="Q5" i="3"/>
  <c r="Q6" i="5" s="1"/>
  <c r="P6" i="5"/>
  <c r="Q9" i="3"/>
  <c r="Q10" i="5" s="1"/>
  <c r="P10" i="5"/>
  <c r="Q15" i="3"/>
  <c r="Q16" i="5" s="1"/>
  <c r="O16" i="5"/>
  <c r="Q12" i="3"/>
  <c r="Q13" i="5" s="1"/>
  <c r="Q25" i="3"/>
  <c r="Q26" i="5" s="1"/>
  <c r="Q31" i="3"/>
  <c r="Q32" i="5" s="1"/>
  <c r="P32" i="5"/>
  <c r="S34" i="5"/>
  <c r="Q18" i="3"/>
  <c r="Q19" i="5" s="1"/>
  <c r="S40" i="5"/>
  <c r="S41" i="5"/>
  <c r="S63" i="5"/>
  <c r="Q67" i="3"/>
  <c r="Q68" i="5" s="1"/>
  <c r="N68" i="5"/>
  <c r="Q16" i="3"/>
  <c r="Q17" i="5" s="1"/>
  <c r="Q61" i="3"/>
  <c r="Q62" i="5" s="1"/>
  <c r="P62" i="5"/>
  <c r="S64" i="5"/>
  <c r="U82" i="5"/>
  <c r="U86" i="5"/>
  <c r="U90" i="5"/>
  <c r="U94" i="5"/>
  <c r="U98" i="5"/>
  <c r="U102" i="5"/>
  <c r="U106" i="5"/>
  <c r="U110" i="5"/>
  <c r="V72" i="3"/>
  <c r="S77" i="5"/>
  <c r="Q96" i="3"/>
  <c r="Q97" i="5" s="1"/>
  <c r="O97" i="5"/>
  <c r="S117" i="5"/>
  <c r="S65" i="5"/>
  <c r="S84" i="5"/>
  <c r="Q88" i="3"/>
  <c r="Q89" i="5" s="1"/>
  <c r="Q92" i="3"/>
  <c r="Q93" i="5" s="1"/>
  <c r="Q112" i="3"/>
  <c r="Q113" i="5" s="1"/>
  <c r="O113" i="5"/>
  <c r="Q62" i="3"/>
  <c r="Q63" i="5" s="1"/>
  <c r="Q90" i="3"/>
  <c r="Q91" i="5" s="1"/>
  <c r="Q130" i="3"/>
  <c r="Q131" i="5" s="1"/>
  <c r="O131" i="5"/>
  <c r="Q127" i="3"/>
  <c r="Q128" i="5" s="1"/>
  <c r="P128" i="5"/>
  <c r="Q131" i="3"/>
  <c r="Q132" i="5" s="1"/>
  <c r="Q137" i="3"/>
  <c r="Q138" i="5" s="1"/>
  <c r="AD23" i="75"/>
  <c r="L24" i="5" s="1"/>
  <c r="J24" i="5"/>
  <c r="W33" i="75"/>
  <c r="I34" i="5" s="1"/>
  <c r="W25" i="75"/>
  <c r="I26" i="5" s="1"/>
  <c r="W34" i="75"/>
  <c r="I35" i="5" s="1"/>
  <c r="AD36" i="75"/>
  <c r="L37" i="5" s="1"/>
  <c r="J37" i="5"/>
  <c r="W44" i="75"/>
  <c r="I45" i="5" s="1"/>
  <c r="G45" i="5"/>
  <c r="AD37" i="75"/>
  <c r="L38" i="5" s="1"/>
  <c r="J38" i="5"/>
  <c r="AD53" i="75"/>
  <c r="L54" i="5" s="1"/>
  <c r="AD66" i="75"/>
  <c r="L67" i="5" s="1"/>
  <c r="J67" i="5"/>
  <c r="AD74" i="75"/>
  <c r="L75" i="5" s="1"/>
  <c r="J75" i="5"/>
  <c r="AD83" i="75"/>
  <c r="L84" i="5" s="1"/>
  <c r="K84" i="5"/>
  <c r="AD73" i="75"/>
  <c r="L74" i="5" s="1"/>
  <c r="AD88" i="75"/>
  <c r="L89" i="5" s="1"/>
  <c r="K89" i="5"/>
  <c r="W76" i="75"/>
  <c r="I77" i="5" s="1"/>
  <c r="F77" i="5"/>
  <c r="W91" i="75"/>
  <c r="I92" i="5" s="1"/>
  <c r="W97" i="75"/>
  <c r="I98" i="5" s="1"/>
  <c r="G98" i="5"/>
  <c r="W51" i="75"/>
  <c r="I52" i="5" s="1"/>
  <c r="W94" i="75"/>
  <c r="I95" i="5" s="1"/>
  <c r="AD108" i="75"/>
  <c r="L109" i="5" s="1"/>
  <c r="W116" i="75"/>
  <c r="I117" i="5" s="1"/>
  <c r="W86" i="75"/>
  <c r="I87" i="5" s="1"/>
  <c r="W122" i="75"/>
  <c r="I123" i="5" s="1"/>
  <c r="W133" i="75"/>
  <c r="I134" i="5" s="1"/>
  <c r="M134" i="5" s="1"/>
  <c r="F134" i="5"/>
  <c r="W132" i="75"/>
  <c r="I133" i="5" s="1"/>
  <c r="W128" i="75"/>
  <c r="I129" i="5" s="1"/>
  <c r="W17" i="75"/>
  <c r="I18" i="5" s="1"/>
  <c r="W78" i="75"/>
  <c r="I79" i="5" s="1"/>
  <c r="W61" i="75"/>
  <c r="I62" i="5" s="1"/>
  <c r="W28" i="75"/>
  <c r="I29" i="5" s="1"/>
  <c r="W18" i="75"/>
  <c r="I19" i="5" s="1"/>
  <c r="AD136" i="75"/>
  <c r="L137" i="5" s="1"/>
  <c r="J137" i="5"/>
  <c r="AD50" i="75"/>
  <c r="L51" i="5" s="1"/>
  <c r="J51" i="5"/>
  <c r="AD70" i="75"/>
  <c r="L71" i="5" s="1"/>
  <c r="J71" i="5"/>
  <c r="AD116" i="75"/>
  <c r="L117" i="5" s="1"/>
  <c r="J117" i="5"/>
  <c r="AD65" i="75"/>
  <c r="L66" i="5" s="1"/>
  <c r="J66" i="5"/>
  <c r="AD110" i="75"/>
  <c r="L111" i="5" s="1"/>
  <c r="AD5" i="75"/>
  <c r="L6" i="5" s="1"/>
  <c r="J6" i="5"/>
  <c r="AD14" i="75"/>
  <c r="L15" i="5" s="1"/>
  <c r="J15" i="5"/>
  <c r="AD71" i="75"/>
  <c r="L72" i="5" s="1"/>
  <c r="J72" i="5"/>
  <c r="Y11" i="4"/>
  <c r="AG12" i="5" s="1"/>
  <c r="AE12" i="5"/>
  <c r="K36" i="4"/>
  <c r="AC37" i="5" s="1"/>
  <c r="AA37" i="5"/>
  <c r="Y39" i="4"/>
  <c r="AG40" i="5" s="1"/>
  <c r="AE40" i="5"/>
  <c r="Y46" i="4"/>
  <c r="AG47" i="5" s="1"/>
  <c r="AE47" i="5"/>
  <c r="Y54" i="4"/>
  <c r="AG55" i="5" s="1"/>
  <c r="AE55" i="5"/>
  <c r="AD131" i="75"/>
  <c r="L132" i="5" s="1"/>
  <c r="AD111" i="75"/>
  <c r="L112" i="5" s="1"/>
  <c r="Q129" i="3"/>
  <c r="Q130" i="5" s="1"/>
  <c r="Y122" i="4"/>
  <c r="AG123" i="5" s="1"/>
  <c r="AE123" i="5"/>
  <c r="K126" i="4"/>
  <c r="AC127" i="5" s="1"/>
  <c r="AA127" i="5"/>
  <c r="Y66" i="4"/>
  <c r="AG67" i="5" s="1"/>
  <c r="AE67" i="5"/>
  <c r="K92" i="4"/>
  <c r="AC93" i="5" s="1"/>
  <c r="AA93" i="5"/>
  <c r="Y96" i="4"/>
  <c r="AG97" i="5" s="1"/>
  <c r="AE97" i="5"/>
  <c r="AD85" i="75"/>
  <c r="L86" i="5" s="1"/>
  <c r="J86" i="5"/>
  <c r="Y58" i="4"/>
  <c r="AG59" i="5" s="1"/>
  <c r="Y64" i="4"/>
  <c r="AG65" i="5" s="1"/>
  <c r="Y103" i="4"/>
  <c r="AG104" i="5" s="1"/>
  <c r="AH104" i="5" s="1"/>
  <c r="AF104" i="5"/>
  <c r="Y98" i="4"/>
  <c r="AG99" i="5" s="1"/>
  <c r="AF99" i="5"/>
  <c r="K100" i="4"/>
  <c r="AC101" i="5" s="1"/>
  <c r="AA128" i="5"/>
  <c r="K127" i="4"/>
  <c r="AC128" i="5" s="1"/>
  <c r="Y10" i="4"/>
  <c r="AG11" i="5" s="1"/>
  <c r="AH11" i="5" s="1"/>
  <c r="Y28" i="4"/>
  <c r="AG29" i="5" s="1"/>
  <c r="AA94" i="5"/>
  <c r="K93" i="4"/>
  <c r="AC94" i="5" s="1"/>
  <c r="Y19" i="4"/>
  <c r="AG20" i="5" s="1"/>
  <c r="AH20" i="5" s="1"/>
  <c r="AD20" i="5"/>
  <c r="Y35" i="4"/>
  <c r="AG36" i="5" s="1"/>
  <c r="AD36" i="5"/>
  <c r="Y21" i="4"/>
  <c r="AG22" i="5" s="1"/>
  <c r="AH22" i="5" s="1"/>
  <c r="AD22" i="5"/>
  <c r="Y51" i="4"/>
  <c r="AG52" i="5" s="1"/>
  <c r="AE52" i="5"/>
  <c r="Y67" i="4"/>
  <c r="AG68" i="5" s="1"/>
  <c r="AE68" i="5"/>
  <c r="K55" i="4"/>
  <c r="AC56" i="5" s="1"/>
  <c r="AA56" i="5"/>
  <c r="K63" i="4"/>
  <c r="AC64" i="5" s="1"/>
  <c r="AA64" i="5"/>
  <c r="K86" i="4"/>
  <c r="AC87" i="5" s="1"/>
  <c r="AB87" i="5"/>
  <c r="Y29" i="4"/>
  <c r="AG30" i="5" s="1"/>
  <c r="AH30" i="5" s="1"/>
  <c r="K84" i="4"/>
  <c r="AC85" i="5" s="1"/>
  <c r="AB85" i="5"/>
  <c r="K136" i="4"/>
  <c r="AC137" i="5" s="1"/>
  <c r="AA137" i="5"/>
  <c r="Q10" i="3"/>
  <c r="Q11" i="5" s="1"/>
  <c r="N11" i="5"/>
  <c r="Q14" i="3"/>
  <c r="Q15" i="5" s="1"/>
  <c r="P15" i="5"/>
  <c r="Q26" i="3"/>
  <c r="Q27" i="5" s="1"/>
  <c r="P27" i="5"/>
  <c r="R56" i="5"/>
  <c r="Q69" i="3"/>
  <c r="Q70" i="5" s="1"/>
  <c r="P70" i="5"/>
  <c r="S54" i="5"/>
  <c r="T123" i="5"/>
  <c r="AD12" i="75"/>
  <c r="L13" i="5" s="1"/>
  <c r="K13" i="5"/>
  <c r="W23" i="75"/>
  <c r="I24" i="5" s="1"/>
  <c r="G24" i="5"/>
  <c r="AD24" i="75"/>
  <c r="L25" i="5" s="1"/>
  <c r="J25" i="5"/>
  <c r="W48" i="75"/>
  <c r="I49" i="5" s="1"/>
  <c r="G49" i="5"/>
  <c r="AD45" i="75"/>
  <c r="L46" i="5" s="1"/>
  <c r="J46" i="5"/>
  <c r="W54" i="75"/>
  <c r="I55" i="5" s="1"/>
  <c r="M55" i="5" s="1"/>
  <c r="F55" i="5"/>
  <c r="AD80" i="75"/>
  <c r="L81" i="5" s="1"/>
  <c r="K81" i="5"/>
  <c r="Y49" i="4"/>
  <c r="AG50" i="5" s="1"/>
  <c r="AE50" i="5"/>
  <c r="Y57" i="4"/>
  <c r="AG58" i="5" s="1"/>
  <c r="AE58" i="5"/>
  <c r="Y65" i="4"/>
  <c r="AG66" i="5" s="1"/>
  <c r="AE66" i="5"/>
  <c r="K49" i="4"/>
  <c r="AC50" i="5" s="1"/>
  <c r="AA50" i="5"/>
  <c r="K54" i="4"/>
  <c r="AC55" i="5" s="1"/>
  <c r="AA55" i="5"/>
  <c r="K58" i="4"/>
  <c r="AC59" i="5" s="1"/>
  <c r="AA59" i="5"/>
  <c r="K62" i="4"/>
  <c r="AC63" i="5" s="1"/>
  <c r="AA63" i="5"/>
  <c r="K66" i="4"/>
  <c r="AC67" i="5" s="1"/>
  <c r="AA67" i="5"/>
  <c r="K70" i="4"/>
  <c r="AC71" i="5" s="1"/>
  <c r="AA71" i="5"/>
  <c r="Y73" i="4"/>
  <c r="AG74" i="5" s="1"/>
  <c r="AD74" i="5"/>
  <c r="Y77" i="4"/>
  <c r="AG78" i="5" s="1"/>
  <c r="AH78" i="5" s="1"/>
  <c r="AD78" i="5"/>
  <c r="Y81" i="4"/>
  <c r="AG82" i="5" s="1"/>
  <c r="AD82" i="5"/>
  <c r="Y85" i="4"/>
  <c r="AG86" i="5" s="1"/>
  <c r="AD86" i="5"/>
  <c r="Y89" i="4"/>
  <c r="AG90" i="5" s="1"/>
  <c r="AD90" i="5"/>
  <c r="Y93" i="4"/>
  <c r="AG94" i="5" s="1"/>
  <c r="AD94" i="5"/>
  <c r="Y97" i="4"/>
  <c r="AG98" i="5" s="1"/>
  <c r="AD98" i="5"/>
  <c r="Y101" i="4"/>
  <c r="AG102" i="5" s="1"/>
  <c r="AD102" i="5"/>
  <c r="K78" i="4"/>
  <c r="AC79" i="5" s="1"/>
  <c r="AB79" i="5"/>
  <c r="K82" i="4"/>
  <c r="AC83" i="5" s="1"/>
  <c r="AB83" i="5"/>
  <c r="K134" i="4"/>
  <c r="AC135" i="5" s="1"/>
  <c r="AA135" i="5"/>
  <c r="K130" i="4"/>
  <c r="AC131" i="5" s="1"/>
  <c r="AA131" i="5"/>
  <c r="Q13" i="3"/>
  <c r="Q14" i="5" s="1"/>
  <c r="P14" i="5"/>
  <c r="S16" i="5"/>
  <c r="Q6" i="3"/>
  <c r="Q7" i="5" s="1"/>
  <c r="N7" i="5"/>
  <c r="Q20" i="3"/>
  <c r="Q21" i="5" s="1"/>
  <c r="N21" i="5"/>
  <c r="S7" i="5"/>
  <c r="S38" i="5"/>
  <c r="S52" i="5"/>
  <c r="S59" i="5"/>
  <c r="Q63" i="3"/>
  <c r="Q64" i="5" s="1"/>
  <c r="N64" i="5"/>
  <c r="S75" i="5"/>
  <c r="V16" i="3"/>
  <c r="R17" i="5" s="1"/>
  <c r="Q52" i="3"/>
  <c r="Q53" i="5" s="1"/>
  <c r="P53" i="5"/>
  <c r="Q65" i="3"/>
  <c r="Q66" i="5" s="1"/>
  <c r="P66" i="5"/>
  <c r="S68" i="5"/>
  <c r="S26" i="5"/>
  <c r="S53" i="5"/>
  <c r="S112" i="5"/>
  <c r="S89" i="5"/>
  <c r="S93" i="5"/>
  <c r="Q118" i="3"/>
  <c r="Q119" i="5" s="1"/>
  <c r="P119" i="5"/>
  <c r="S55" i="5"/>
  <c r="S85" i="5"/>
  <c r="Q94" i="3"/>
  <c r="Q95" i="5" s="1"/>
  <c r="P95" i="5"/>
  <c r="V40" i="3"/>
  <c r="R41" i="5" s="1"/>
  <c r="Q70" i="3"/>
  <c r="Q71" i="5" s="1"/>
  <c r="Q79" i="3"/>
  <c r="Q80" i="5" s="1"/>
  <c r="Q103" i="3"/>
  <c r="Q104" i="5" s="1"/>
  <c r="Q83" i="3"/>
  <c r="Q84" i="5" s="1"/>
  <c r="U124" i="5"/>
  <c r="U132" i="5"/>
  <c r="R126" i="5"/>
  <c r="Q122" i="3"/>
  <c r="Q123" i="5" s="1"/>
  <c r="O123" i="5"/>
  <c r="T131" i="5"/>
  <c r="S122" i="5"/>
  <c r="W35" i="75"/>
  <c r="I36" i="5" s="1"/>
  <c r="G36" i="5"/>
  <c r="W16" i="75"/>
  <c r="I17" i="5" s="1"/>
  <c r="W38" i="75"/>
  <c r="I39" i="5" s="1"/>
  <c r="W46" i="75"/>
  <c r="I47" i="5" s="1"/>
  <c r="AD41" i="75"/>
  <c r="L42" i="5" s="1"/>
  <c r="J42" i="5"/>
  <c r="AD51" i="75"/>
  <c r="L52" i="5" s="1"/>
  <c r="K52" i="5"/>
  <c r="AD75" i="75"/>
  <c r="L76" i="5" s="1"/>
  <c r="K76" i="5"/>
  <c r="W85" i="75"/>
  <c r="I86" i="5" s="1"/>
  <c r="G86" i="5"/>
  <c r="AD64" i="75"/>
  <c r="L65" i="5" s="1"/>
  <c r="K65" i="5"/>
  <c r="W67" i="75"/>
  <c r="I68" i="5" s="1"/>
  <c r="AD78" i="75"/>
  <c r="L79" i="5" s="1"/>
  <c r="J79" i="5"/>
  <c r="W99" i="75"/>
  <c r="I100" i="5" s="1"/>
  <c r="W102" i="75"/>
  <c r="I103" i="5" s="1"/>
  <c r="W123" i="75"/>
  <c r="I124" i="5" s="1"/>
  <c r="M124" i="5" s="1"/>
  <c r="AD122" i="75"/>
  <c r="L123" i="5" s="1"/>
  <c r="J123" i="5"/>
  <c r="Q136" i="3"/>
  <c r="Q137" i="5" s="1"/>
  <c r="N137" i="5"/>
  <c r="AD13" i="75"/>
  <c r="L14" i="5" s="1"/>
  <c r="Q121" i="3"/>
  <c r="Q122" i="5" s="1"/>
  <c r="V130" i="3"/>
  <c r="R131" i="5" s="1"/>
  <c r="Q24" i="3"/>
  <c r="Q25" i="5" s="1"/>
  <c r="N25" i="5"/>
  <c r="K124" i="4"/>
  <c r="AC125" i="5" s="1"/>
  <c r="AA125" i="5"/>
  <c r="Y30" i="4"/>
  <c r="AG31" i="5" s="1"/>
  <c r="AF31" i="5"/>
  <c r="K42" i="4"/>
  <c r="AC43" i="5" s="1"/>
  <c r="AA43" i="5"/>
  <c r="Y52" i="4"/>
  <c r="AG53" i="5" s="1"/>
  <c r="AE53" i="5"/>
  <c r="Y60" i="4"/>
  <c r="AG61" i="5" s="1"/>
  <c r="AE61" i="5"/>
  <c r="Y110" i="4"/>
  <c r="AG111" i="5" s="1"/>
  <c r="AE111" i="5"/>
  <c r="Y116" i="4"/>
  <c r="AG117" i="5" s="1"/>
  <c r="AE117" i="5"/>
  <c r="AD10" i="75"/>
  <c r="L11" i="5" s="1"/>
  <c r="AD103" i="75"/>
  <c r="L104" i="5" s="1"/>
  <c r="Y50" i="4"/>
  <c r="AG51" i="5" s="1"/>
  <c r="AD81" i="75"/>
  <c r="L82" i="5" s="1"/>
  <c r="Y135" i="4"/>
  <c r="AG136" i="5" s="1"/>
  <c r="Y22" i="4"/>
  <c r="AG23" i="5" s="1"/>
  <c r="Y24" i="4"/>
  <c r="AG25" i="5" s="1"/>
  <c r="Y56" i="4"/>
  <c r="AG57" i="5" s="1"/>
  <c r="Y106" i="4"/>
  <c r="AG107" i="5" s="1"/>
  <c r="AH107" i="5" s="1"/>
  <c r="Y129" i="4"/>
  <c r="AG130" i="5" s="1"/>
  <c r="K81" i="4"/>
  <c r="AC82" i="5" s="1"/>
  <c r="AA82" i="5"/>
  <c r="Y12" i="4"/>
  <c r="AG13" i="5" s="1"/>
  <c r="K121" i="4"/>
  <c r="AC122" i="5" s="1"/>
  <c r="AA122" i="5"/>
  <c r="K125" i="4"/>
  <c r="AC126" i="5" s="1"/>
  <c r="AA126" i="5"/>
  <c r="AA109" i="5"/>
  <c r="K108" i="4"/>
  <c r="AC109" i="5" s="1"/>
  <c r="K75" i="4"/>
  <c r="AC76" i="5" s="1"/>
  <c r="AA76" i="5"/>
  <c r="K99" i="4"/>
  <c r="AC100" i="5" s="1"/>
  <c r="AA100" i="5"/>
  <c r="Y8" i="4"/>
  <c r="AG9" i="5" s="1"/>
  <c r="W105" i="75"/>
  <c r="I106" i="5" s="1"/>
  <c r="M106" i="5" s="1"/>
  <c r="W130" i="75"/>
  <c r="I131" i="5" s="1"/>
  <c r="W124" i="75"/>
  <c r="I125" i="5" s="1"/>
  <c r="W109" i="75"/>
  <c r="I110" i="5" s="1"/>
  <c r="H114" i="5"/>
  <c r="W113" i="75"/>
  <c r="I114" i="5" s="1"/>
  <c r="W108" i="75"/>
  <c r="I109" i="5" s="1"/>
  <c r="W104" i="75"/>
  <c r="I105" i="5" s="1"/>
  <c r="W107" i="75"/>
  <c r="I108" i="5" s="1"/>
  <c r="M108" i="5" s="1"/>
  <c r="W101" i="75"/>
  <c r="I102" i="5" s="1"/>
  <c r="H59" i="5"/>
  <c r="W58" i="75"/>
  <c r="I59" i="5" s="1"/>
  <c r="W50" i="75"/>
  <c r="I51" i="5" s="1"/>
  <c r="W37" i="75"/>
  <c r="I38" i="5" s="1"/>
  <c r="W27" i="75"/>
  <c r="I28" i="5" s="1"/>
  <c r="W26" i="75"/>
  <c r="I27" i="5" s="1"/>
  <c r="M27" i="5" s="1"/>
  <c r="W22" i="75"/>
  <c r="I23" i="5" s="1"/>
  <c r="M23" i="5" s="1"/>
  <c r="H11" i="5"/>
  <c r="W10" i="75"/>
  <c r="I11" i="5" s="1"/>
  <c r="W12" i="75"/>
  <c r="I13" i="5" s="1"/>
  <c r="W81" i="75"/>
  <c r="I82" i="5" s="1"/>
  <c r="W65" i="75"/>
  <c r="I66" i="5" s="1"/>
  <c r="W66" i="75"/>
  <c r="I67" i="5" s="1"/>
  <c r="H67" i="5"/>
  <c r="W13" i="75"/>
  <c r="I14" i="5" s="1"/>
  <c r="H14" i="5"/>
  <c r="W15" i="75"/>
  <c r="I16" i="5" s="1"/>
  <c r="M16" i="5" s="1"/>
  <c r="W64" i="75"/>
  <c r="I65" i="5" s="1"/>
  <c r="W79" i="75"/>
  <c r="I80" i="5" s="1"/>
  <c r="H80" i="5"/>
  <c r="W7" i="75"/>
  <c r="I8" i="5" s="1"/>
  <c r="M8" i="5" s="1"/>
  <c r="H8" i="5"/>
  <c r="W20" i="75"/>
  <c r="I21" i="5" s="1"/>
  <c r="W89" i="75"/>
  <c r="I90" i="5" s="1"/>
  <c r="H90" i="5"/>
  <c r="W56" i="75"/>
  <c r="I57" i="5" s="1"/>
  <c r="M57" i="5" s="1"/>
  <c r="W70" i="75"/>
  <c r="I71" i="5" s="1"/>
  <c r="H71" i="5"/>
  <c r="W31" i="75"/>
  <c r="I32" i="5" s="1"/>
  <c r="H32" i="5"/>
  <c r="W45" i="75"/>
  <c r="I46" i="5" s="1"/>
  <c r="W71" i="75"/>
  <c r="I72" i="5" s="1"/>
  <c r="AD67" i="75"/>
  <c r="L68" i="5" s="1"/>
  <c r="AD91" i="75"/>
  <c r="L92" i="5" s="1"/>
  <c r="Q84" i="3"/>
  <c r="Q85" i="5" s="1"/>
  <c r="V17" i="3"/>
  <c r="V31" i="3"/>
  <c r="V65" i="3"/>
  <c r="V39" i="3"/>
  <c r="V27" i="3"/>
  <c r="V35" i="3"/>
  <c r="V69" i="3"/>
  <c r="V34" i="3"/>
  <c r="R35" i="5" s="1"/>
  <c r="V90" i="3"/>
  <c r="V110" i="3"/>
  <c r="V23" i="3"/>
  <c r="V86" i="3"/>
  <c r="V49" i="3"/>
  <c r="Q59" i="3"/>
  <c r="Q60" i="5" s="1"/>
  <c r="V37" i="3"/>
  <c r="V106" i="3"/>
  <c r="Q11" i="3"/>
  <c r="Q12" i="5" s="1"/>
  <c r="Q7" i="3"/>
  <c r="Q8" i="5" s="1"/>
  <c r="V78" i="3"/>
  <c r="V114" i="3"/>
  <c r="V118" i="3"/>
  <c r="V60" i="3"/>
  <c r="Y59" i="4"/>
  <c r="AG60" i="5" s="1"/>
  <c r="Y71" i="4"/>
  <c r="AG72" i="5" s="1"/>
  <c r="Y99" i="4"/>
  <c r="AG100" i="5" s="1"/>
  <c r="AH47" i="5" l="1"/>
  <c r="AH40" i="5"/>
  <c r="AH32" i="5"/>
  <c r="AH24" i="5"/>
  <c r="AH102" i="5"/>
  <c r="AH49" i="5"/>
  <c r="AH41" i="5"/>
  <c r="AR62" i="3"/>
  <c r="Y63" i="5" s="1"/>
  <c r="Z63" i="5" s="1"/>
  <c r="AH119" i="5"/>
  <c r="M121" i="5"/>
  <c r="AH117" i="5"/>
  <c r="AH105" i="5"/>
  <c r="AH35" i="5"/>
  <c r="M107" i="5"/>
  <c r="M47" i="5"/>
  <c r="M21" i="5"/>
  <c r="M101" i="5"/>
  <c r="M115" i="5"/>
  <c r="M105" i="5"/>
  <c r="M48" i="5"/>
  <c r="M12" i="5"/>
  <c r="M113" i="5"/>
  <c r="M10" i="5"/>
  <c r="M116" i="5"/>
  <c r="M135" i="5"/>
  <c r="AH23" i="5"/>
  <c r="M103" i="5"/>
  <c r="AH86" i="5"/>
  <c r="AH136" i="5"/>
  <c r="AH12" i="5"/>
  <c r="M62" i="5"/>
  <c r="M34" i="5"/>
  <c r="M126" i="5"/>
  <c r="M53" i="5"/>
  <c r="M26" i="5"/>
  <c r="AH39" i="5"/>
  <c r="M97" i="5"/>
  <c r="AH21" i="5"/>
  <c r="M73" i="5"/>
  <c r="X57" i="5"/>
  <c r="AH26" i="5"/>
  <c r="AH28" i="5"/>
  <c r="AH113" i="5"/>
  <c r="M110" i="5"/>
  <c r="M37" i="5"/>
  <c r="M13" i="5"/>
  <c r="M90" i="5"/>
  <c r="M100" i="5"/>
  <c r="M98" i="5"/>
  <c r="M83" i="5"/>
  <c r="M71" i="5"/>
  <c r="M80" i="5"/>
  <c r="M125" i="5"/>
  <c r="M36" i="5"/>
  <c r="M35" i="5"/>
  <c r="M7" i="5"/>
  <c r="M96" i="5"/>
  <c r="M29" i="5"/>
  <c r="M49" i="5"/>
  <c r="M61" i="5"/>
  <c r="M41" i="5"/>
  <c r="M6" i="5"/>
  <c r="M40" i="5"/>
  <c r="AR80" i="3"/>
  <c r="Y81" i="5" s="1"/>
  <c r="Z81" i="5" s="1"/>
  <c r="AH120" i="5"/>
  <c r="AH138" i="5"/>
  <c r="AH116" i="5"/>
  <c r="AH111" i="5"/>
  <c r="AH106" i="5"/>
  <c r="AH80" i="5"/>
  <c r="M74" i="5"/>
  <c r="AH51" i="5"/>
  <c r="AH44" i="5"/>
  <c r="AH17" i="5"/>
  <c r="AR75" i="3"/>
  <c r="Y76" i="5" s="1"/>
  <c r="Z76" i="5" s="1"/>
  <c r="AR98" i="3"/>
  <c r="Y99" i="5" s="1"/>
  <c r="Z99" i="5" s="1"/>
  <c r="AR120" i="3"/>
  <c r="Y121" i="5" s="1"/>
  <c r="Z121" i="5" s="1"/>
  <c r="X11" i="5"/>
  <c r="M111" i="5"/>
  <c r="M84" i="5"/>
  <c r="M91" i="5"/>
  <c r="M54" i="5"/>
  <c r="AH121" i="5"/>
  <c r="AH130" i="5"/>
  <c r="AH92" i="5"/>
  <c r="AH89" i="5"/>
  <c r="AH46" i="5"/>
  <c r="AH42" i="5"/>
  <c r="AH33" i="5"/>
  <c r="AH13" i="5"/>
  <c r="AH16" i="5"/>
  <c r="AH9" i="5"/>
  <c r="AH108" i="5"/>
  <c r="AH115" i="5"/>
  <c r="AH90" i="5"/>
  <c r="AH29" i="5"/>
  <c r="AH31" i="5"/>
  <c r="AH25" i="5"/>
  <c r="AH129" i="5"/>
  <c r="AH76" i="5"/>
  <c r="AH126" i="5"/>
  <c r="AH81" i="5"/>
  <c r="AH87" i="5"/>
  <c r="AH85" i="5"/>
  <c r="AH59" i="5"/>
  <c r="AR79" i="3"/>
  <c r="Y80" i="5" s="1"/>
  <c r="Z80" i="5" s="1"/>
  <c r="AR38" i="3"/>
  <c r="Y39" i="5" s="1"/>
  <c r="Z39" i="5" s="1"/>
  <c r="AH135" i="5"/>
  <c r="AH137" i="5"/>
  <c r="AH37" i="5"/>
  <c r="AH64" i="5"/>
  <c r="AH73" i="5"/>
  <c r="AH19" i="5"/>
  <c r="AH82" i="5"/>
  <c r="AH83" i="5"/>
  <c r="AH71" i="5"/>
  <c r="AH55" i="5"/>
  <c r="AH48" i="5"/>
  <c r="AH43" i="5"/>
  <c r="AH125" i="5"/>
  <c r="AH45" i="5"/>
  <c r="AH103" i="5"/>
  <c r="AH101" i="5"/>
  <c r="AH77" i="5"/>
  <c r="AH62" i="5"/>
  <c r="AH122" i="5"/>
  <c r="AH114" i="5"/>
  <c r="AH124" i="5"/>
  <c r="AH7" i="5"/>
  <c r="AH131" i="5"/>
  <c r="AR102" i="3"/>
  <c r="Y103" i="5" s="1"/>
  <c r="Z103" i="5" s="1"/>
  <c r="AR68" i="3"/>
  <c r="Y69" i="5" s="1"/>
  <c r="Z69" i="5" s="1"/>
  <c r="X5" i="5"/>
  <c r="AR42" i="3"/>
  <c r="Y43" i="5" s="1"/>
  <c r="Z43" i="5" s="1"/>
  <c r="AR29" i="3"/>
  <c r="Y30" i="5" s="1"/>
  <c r="Z30" i="5" s="1"/>
  <c r="AR46" i="3"/>
  <c r="Y47" i="5" s="1"/>
  <c r="Z47" i="5" s="1"/>
  <c r="AR28" i="3"/>
  <c r="Y29" i="5" s="1"/>
  <c r="Z29" i="5" s="1"/>
  <c r="X135" i="5"/>
  <c r="AR134" i="3"/>
  <c r="Y135" i="5" s="1"/>
  <c r="Z135" i="5" s="1"/>
  <c r="AR17" i="3"/>
  <c r="Y18" i="5" s="1"/>
  <c r="Z18" i="5" s="1"/>
  <c r="X18" i="5"/>
  <c r="AR107" i="3"/>
  <c r="Y108" i="5" s="1"/>
  <c r="Z108" i="5" s="1"/>
  <c r="AR44" i="3"/>
  <c r="Y45" i="5" s="1"/>
  <c r="Z45" i="5" s="1"/>
  <c r="AR99" i="3"/>
  <c r="Y100" i="5" s="1"/>
  <c r="Z100" i="5" s="1"/>
  <c r="AR119" i="3"/>
  <c r="Y120" i="5" s="1"/>
  <c r="Z120" i="5" s="1"/>
  <c r="AR61" i="3"/>
  <c r="Y62" i="5" s="1"/>
  <c r="Z62" i="5" s="1"/>
  <c r="AR22" i="3"/>
  <c r="Y23" i="5" s="1"/>
  <c r="Z23" i="5" s="1"/>
  <c r="AR24" i="3"/>
  <c r="Y25" i="5" s="1"/>
  <c r="Z25" i="5" s="1"/>
  <c r="AR83" i="3"/>
  <c r="Y84" i="5" s="1"/>
  <c r="Z84" i="5" s="1"/>
  <c r="AR127" i="3"/>
  <c r="Y128" i="5" s="1"/>
  <c r="Z128" i="5" s="1"/>
  <c r="AR18" i="3"/>
  <c r="Y19" i="5" s="1"/>
  <c r="Z19" i="5" s="1"/>
  <c r="AR45" i="3"/>
  <c r="Y46" i="5" s="1"/>
  <c r="Z46" i="5" s="1"/>
  <c r="AR58" i="3"/>
  <c r="Y59" i="5" s="1"/>
  <c r="Z59" i="5" s="1"/>
  <c r="AR104" i="3"/>
  <c r="Y105" i="5" s="1"/>
  <c r="Z105" i="5" s="1"/>
  <c r="AR135" i="3"/>
  <c r="Y136" i="5" s="1"/>
  <c r="Z136" i="5" s="1"/>
  <c r="AR55" i="3"/>
  <c r="Y56" i="5" s="1"/>
  <c r="Z56" i="5" s="1"/>
  <c r="AR136" i="3"/>
  <c r="Y137" i="5" s="1"/>
  <c r="Z137" i="5" s="1"/>
  <c r="AR52" i="3"/>
  <c r="Y53" i="5" s="1"/>
  <c r="Z53" i="5" s="1"/>
  <c r="AR5" i="3"/>
  <c r="Y6" i="5" s="1"/>
  <c r="Z6" i="5" s="1"/>
  <c r="AR74" i="3"/>
  <c r="Y75" i="5" s="1"/>
  <c r="Z75" i="5" s="1"/>
  <c r="AR8" i="3"/>
  <c r="Y9" i="5" s="1"/>
  <c r="Z9" i="5" s="1"/>
  <c r="Z11" i="5"/>
  <c r="AR70" i="3"/>
  <c r="Y71" i="5" s="1"/>
  <c r="Z71" i="5" s="1"/>
  <c r="AR57" i="3"/>
  <c r="Y58" i="5" s="1"/>
  <c r="Z58" i="5" s="1"/>
  <c r="AR12" i="3"/>
  <c r="Y13" i="5" s="1"/>
  <c r="Z13" i="5" s="1"/>
  <c r="AR19" i="3"/>
  <c r="Y20" i="5" s="1"/>
  <c r="Z20" i="5" s="1"/>
  <c r="AI20" i="5" s="1"/>
  <c r="Z5" i="5"/>
  <c r="AR95" i="3"/>
  <c r="Y96" i="5" s="1"/>
  <c r="Z96" i="5" s="1"/>
  <c r="AR100" i="3"/>
  <c r="Y101" i="5" s="1"/>
  <c r="Z101" i="5" s="1"/>
  <c r="AR82" i="3"/>
  <c r="Y83" i="5" s="1"/>
  <c r="Z83" i="5" s="1"/>
  <c r="AR11" i="3"/>
  <c r="Y12" i="5" s="1"/>
  <c r="Z12" i="5" s="1"/>
  <c r="AR111" i="3"/>
  <c r="Y112" i="5" s="1"/>
  <c r="Z112" i="5" s="1"/>
  <c r="AR91" i="3"/>
  <c r="Y92" i="5" s="1"/>
  <c r="Z92" i="5" s="1"/>
  <c r="AR88" i="3"/>
  <c r="Y89" i="5" s="1"/>
  <c r="Z89" i="5" s="1"/>
  <c r="AR137" i="3"/>
  <c r="Y138" i="5" s="1"/>
  <c r="Z138" i="5" s="1"/>
  <c r="M128" i="5"/>
  <c r="M14" i="5"/>
  <c r="M51" i="5"/>
  <c r="M9" i="5"/>
  <c r="M76" i="5"/>
  <c r="M122" i="5"/>
  <c r="M45" i="5"/>
  <c r="M94" i="5"/>
  <c r="M72" i="5"/>
  <c r="M66" i="5"/>
  <c r="M38" i="5"/>
  <c r="M102" i="5"/>
  <c r="M131" i="5"/>
  <c r="M87" i="5"/>
  <c r="M22" i="5"/>
  <c r="M60" i="5"/>
  <c r="M39" i="5"/>
  <c r="M32" i="5"/>
  <c r="M67" i="5"/>
  <c r="M109" i="5"/>
  <c r="M69" i="5"/>
  <c r="M30" i="5"/>
  <c r="M93" i="5"/>
  <c r="M99" i="5"/>
  <c r="M119" i="5"/>
  <c r="M118" i="5"/>
  <c r="M89" i="5"/>
  <c r="M120" i="5"/>
  <c r="AH63" i="5"/>
  <c r="M19" i="5"/>
  <c r="M18" i="5"/>
  <c r="AH58" i="5"/>
  <c r="M5" i="5"/>
  <c r="M81" i="5"/>
  <c r="AH57" i="5"/>
  <c r="AR9" i="3"/>
  <c r="Y10" i="5" s="1"/>
  <c r="Z10" i="5" s="1"/>
  <c r="AI10" i="5" s="1"/>
  <c r="AR115" i="3"/>
  <c r="Y116" i="5" s="1"/>
  <c r="Z116" i="5" s="1"/>
  <c r="AR96" i="3"/>
  <c r="Y97" i="5" s="1"/>
  <c r="Z97" i="5" s="1"/>
  <c r="M59" i="5"/>
  <c r="AH109" i="5"/>
  <c r="R103" i="5"/>
  <c r="AH67" i="5"/>
  <c r="M25" i="5"/>
  <c r="AH56" i="5"/>
  <c r="AH36" i="5"/>
  <c r="M133" i="5"/>
  <c r="M52" i="5"/>
  <c r="AH75" i="5"/>
  <c r="M85" i="5"/>
  <c r="AR25" i="3"/>
  <c r="Y26" i="5" s="1"/>
  <c r="Z26" i="5" s="1"/>
  <c r="AR94" i="3"/>
  <c r="Y95" i="5" s="1"/>
  <c r="Z95" i="5" s="1"/>
  <c r="AR108" i="3"/>
  <c r="Y109" i="5" s="1"/>
  <c r="Z109" i="5" s="1"/>
  <c r="M11" i="5"/>
  <c r="AR125" i="3"/>
  <c r="Y126" i="5" s="1"/>
  <c r="Z126" i="5" s="1"/>
  <c r="AR73" i="3"/>
  <c r="Y74" i="5" s="1"/>
  <c r="Z74" i="5" s="1"/>
  <c r="AH93" i="5"/>
  <c r="M137" i="5"/>
  <c r="M117" i="5"/>
  <c r="AH27" i="5"/>
  <c r="AH97" i="5"/>
  <c r="M70" i="5"/>
  <c r="AH68" i="5"/>
  <c r="M31" i="5"/>
  <c r="AH5" i="5"/>
  <c r="AR118" i="3"/>
  <c r="Y119" i="5" s="1"/>
  <c r="Z119" i="5" s="1"/>
  <c r="R119" i="5"/>
  <c r="AR43" i="3"/>
  <c r="Y44" i="5" s="1"/>
  <c r="Z44" i="5" s="1"/>
  <c r="AR23" i="3"/>
  <c r="Y24" i="5" s="1"/>
  <c r="Z24" i="5" s="1"/>
  <c r="R24" i="5"/>
  <c r="AR31" i="3"/>
  <c r="Y32" i="5" s="1"/>
  <c r="Z32" i="5" s="1"/>
  <c r="R32" i="5"/>
  <c r="AR123" i="3"/>
  <c r="Y124" i="5" s="1"/>
  <c r="Z124" i="5" s="1"/>
  <c r="AR122" i="3"/>
  <c r="Y123" i="5" s="1"/>
  <c r="Z123" i="5" s="1"/>
  <c r="AR63" i="3"/>
  <c r="Y64" i="5" s="1"/>
  <c r="Z64" i="5" s="1"/>
  <c r="AR33" i="3"/>
  <c r="Y34" i="5" s="1"/>
  <c r="Z34" i="5" s="1"/>
  <c r="AH66" i="5"/>
  <c r="AH133" i="5"/>
  <c r="AR77" i="3"/>
  <c r="Y78" i="5" s="1"/>
  <c r="Z78" i="5" s="1"/>
  <c r="AI78" i="5" s="1"/>
  <c r="AR69" i="3"/>
  <c r="Y70" i="5" s="1"/>
  <c r="Z70" i="5" s="1"/>
  <c r="R70" i="5"/>
  <c r="AR7" i="3"/>
  <c r="Y8" i="5" s="1"/>
  <c r="Z8" i="5" s="1"/>
  <c r="AI8" i="5" s="1"/>
  <c r="M65" i="5"/>
  <c r="M68" i="5"/>
  <c r="AH127" i="5"/>
  <c r="M79" i="5"/>
  <c r="M77" i="5"/>
  <c r="AR132" i="3"/>
  <c r="Y133" i="5" s="1"/>
  <c r="Z133" i="5" s="1"/>
  <c r="AR30" i="3"/>
  <c r="Y31" i="5" s="1"/>
  <c r="Z31" i="5" s="1"/>
  <c r="AR50" i="3"/>
  <c r="Y51" i="5" s="1"/>
  <c r="Z51" i="5" s="1"/>
  <c r="AR105" i="3"/>
  <c r="Y106" i="5" s="1"/>
  <c r="Z106" i="5" s="1"/>
  <c r="AR89" i="3"/>
  <c r="Y90" i="5" s="1"/>
  <c r="Z90" i="5" s="1"/>
  <c r="AH110" i="5"/>
  <c r="M63" i="5"/>
  <c r="AH65" i="5"/>
  <c r="AR71" i="3"/>
  <c r="Y72" i="5" s="1"/>
  <c r="Z72" i="5" s="1"/>
  <c r="AH52" i="5"/>
  <c r="AR35" i="3"/>
  <c r="Y36" i="5" s="1"/>
  <c r="Z36" i="5" s="1"/>
  <c r="R36" i="5"/>
  <c r="AR40" i="3"/>
  <c r="Y41" i="5" s="1"/>
  <c r="Z41" i="5" s="1"/>
  <c r="R18" i="5"/>
  <c r="AR53" i="3"/>
  <c r="Y54" i="5" s="1"/>
  <c r="Z54" i="5" s="1"/>
  <c r="AR121" i="3"/>
  <c r="Y122" i="5" s="1"/>
  <c r="Z122" i="5" s="1"/>
  <c r="M82" i="5"/>
  <c r="M28" i="5"/>
  <c r="AH100" i="5"/>
  <c r="AR130" i="3"/>
  <c r="Y131" i="5" s="1"/>
  <c r="Z131" i="5" s="1"/>
  <c r="AR133" i="3"/>
  <c r="Y134" i="5" s="1"/>
  <c r="Z134" i="5" s="1"/>
  <c r="AI134" i="5" s="1"/>
  <c r="AR131" i="3"/>
  <c r="Y132" i="5" s="1"/>
  <c r="Z132" i="5" s="1"/>
  <c r="AR6" i="3"/>
  <c r="Y7" i="5" s="1"/>
  <c r="Z7" i="5" s="1"/>
  <c r="X7" i="5"/>
  <c r="AR15" i="3"/>
  <c r="Y16" i="5" s="1"/>
  <c r="Z16" i="5" s="1"/>
  <c r="X16" i="5"/>
  <c r="AH79" i="5"/>
  <c r="AH50" i="5"/>
  <c r="AR64" i="3"/>
  <c r="Y65" i="5" s="1"/>
  <c r="Z65" i="5" s="1"/>
  <c r="AH94" i="5"/>
  <c r="AR113" i="3"/>
  <c r="Y114" i="5" s="1"/>
  <c r="Z114" i="5" s="1"/>
  <c r="AH99" i="5"/>
  <c r="AH70" i="5"/>
  <c r="AH54" i="5"/>
  <c r="M33" i="5"/>
  <c r="M138" i="5"/>
  <c r="M104" i="5"/>
  <c r="AR47" i="3"/>
  <c r="Y48" i="5" s="1"/>
  <c r="Z48" i="5" s="1"/>
  <c r="AR59" i="3"/>
  <c r="Y60" i="5" s="1"/>
  <c r="Z60" i="5" s="1"/>
  <c r="AR13" i="3"/>
  <c r="Y14" i="5" s="1"/>
  <c r="Z14" i="5" s="1"/>
  <c r="R14" i="5"/>
  <c r="AH95" i="5"/>
  <c r="AR48" i="3"/>
  <c r="Y49" i="5" s="1"/>
  <c r="Z49" i="5" s="1"/>
  <c r="AH123" i="5"/>
  <c r="M75" i="5"/>
  <c r="M112" i="5"/>
  <c r="M132" i="5"/>
  <c r="M130" i="5"/>
  <c r="AR106" i="3"/>
  <c r="Y107" i="5" s="1"/>
  <c r="Z107" i="5" s="1"/>
  <c r="AI107" i="5" s="1"/>
  <c r="R107" i="5"/>
  <c r="AR21" i="3"/>
  <c r="Y22" i="5" s="1"/>
  <c r="Z22" i="5" s="1"/>
  <c r="AR129" i="3"/>
  <c r="Y130" i="5" s="1"/>
  <c r="Z130" i="5" s="1"/>
  <c r="M15" i="5"/>
  <c r="AR114" i="3"/>
  <c r="Y115" i="5" s="1"/>
  <c r="Z115" i="5" s="1"/>
  <c r="R115" i="5"/>
  <c r="AR37" i="3"/>
  <c r="Y38" i="5" s="1"/>
  <c r="Z38" i="5" s="1"/>
  <c r="R38" i="5"/>
  <c r="AR49" i="3"/>
  <c r="Y50" i="5" s="1"/>
  <c r="Z50" i="5" s="1"/>
  <c r="R50" i="5"/>
  <c r="AR116" i="3"/>
  <c r="Y117" i="5" s="1"/>
  <c r="Z117" i="5" s="1"/>
  <c r="AR84" i="3"/>
  <c r="Y85" i="5" s="1"/>
  <c r="Z85" i="5" s="1"/>
  <c r="AR27" i="3"/>
  <c r="Y28" i="5" s="1"/>
  <c r="Z28" i="5" s="1"/>
  <c r="R28" i="5"/>
  <c r="M17" i="5"/>
  <c r="AR54" i="3"/>
  <c r="Y55" i="5" s="1"/>
  <c r="Z55" i="5" s="1"/>
  <c r="AR51" i="3"/>
  <c r="Y52" i="5" s="1"/>
  <c r="Z52" i="5" s="1"/>
  <c r="AH128" i="5"/>
  <c r="AR72" i="3"/>
  <c r="Y73" i="5" s="1"/>
  <c r="Z73" i="5" s="1"/>
  <c r="R73" i="5"/>
  <c r="AR97" i="3"/>
  <c r="Y98" i="5" s="1"/>
  <c r="Z98" i="5" s="1"/>
  <c r="AR81" i="3"/>
  <c r="Y82" i="5" s="1"/>
  <c r="Z82" i="5" s="1"/>
  <c r="AR67" i="3"/>
  <c r="Y68" i="5" s="1"/>
  <c r="Z68" i="5" s="1"/>
  <c r="AR78" i="3"/>
  <c r="Y79" i="5" s="1"/>
  <c r="Z79" i="5" s="1"/>
  <c r="R79" i="5"/>
  <c r="AR16" i="3"/>
  <c r="Y17" i="5" s="1"/>
  <c r="Z17" i="5" s="1"/>
  <c r="AR117" i="3"/>
  <c r="Y118" i="5" s="1"/>
  <c r="Z118" i="5" s="1"/>
  <c r="AR110" i="3"/>
  <c r="Y111" i="5" s="1"/>
  <c r="Z111" i="5" s="1"/>
  <c r="R111" i="5"/>
  <c r="AR112" i="3"/>
  <c r="Y113" i="5" s="1"/>
  <c r="Z113" i="5" s="1"/>
  <c r="AR65" i="3"/>
  <c r="Y66" i="5" s="1"/>
  <c r="Z66" i="5" s="1"/>
  <c r="R66" i="5"/>
  <c r="M46" i="5"/>
  <c r="AR60" i="3"/>
  <c r="Y61" i="5" s="1"/>
  <c r="Z61" i="5" s="1"/>
  <c r="R61" i="5"/>
  <c r="AR41" i="3"/>
  <c r="Y42" i="5" s="1"/>
  <c r="Z42" i="5" s="1"/>
  <c r="AR66" i="3"/>
  <c r="Y67" i="5" s="1"/>
  <c r="Z67" i="5" s="1"/>
  <c r="AR86" i="3"/>
  <c r="Y87" i="5" s="1"/>
  <c r="Z87" i="5" s="1"/>
  <c r="R87" i="5"/>
  <c r="AR103" i="3"/>
  <c r="Y104" i="5" s="1"/>
  <c r="Z104" i="5" s="1"/>
  <c r="AR87" i="3"/>
  <c r="Y88" i="5" s="1"/>
  <c r="Z88" i="5" s="1"/>
  <c r="AI88" i="5" s="1"/>
  <c r="AR90" i="3"/>
  <c r="Y91" i="5" s="1"/>
  <c r="Z91" i="5" s="1"/>
  <c r="R91" i="5"/>
  <c r="AR92" i="3"/>
  <c r="Y93" i="5" s="1"/>
  <c r="Z93" i="5" s="1"/>
  <c r="AR76" i="3"/>
  <c r="Y77" i="5" s="1"/>
  <c r="Z77" i="5" s="1"/>
  <c r="AR39" i="3"/>
  <c r="Y40" i="5" s="1"/>
  <c r="Z40" i="5" s="1"/>
  <c r="R40" i="5"/>
  <c r="AR20" i="3"/>
  <c r="Y21" i="5" s="1"/>
  <c r="Z21" i="5" s="1"/>
  <c r="AR36" i="3"/>
  <c r="Y37" i="5" s="1"/>
  <c r="Z37" i="5" s="1"/>
  <c r="AR128" i="3"/>
  <c r="Y129" i="5" s="1"/>
  <c r="Z129" i="5" s="1"/>
  <c r="M114" i="5"/>
  <c r="M86" i="5"/>
  <c r="M24" i="5"/>
  <c r="M129" i="5"/>
  <c r="M123" i="5"/>
  <c r="M95" i="5"/>
  <c r="M92" i="5"/>
  <c r="AR109" i="3"/>
  <c r="Y110" i="5" s="1"/>
  <c r="Z110" i="5" s="1"/>
  <c r="AR101" i="3"/>
  <c r="Y102" i="5" s="1"/>
  <c r="Z102" i="5" s="1"/>
  <c r="AR93" i="3"/>
  <c r="Y94" i="5" s="1"/>
  <c r="Z94" i="5" s="1"/>
  <c r="AR85" i="3"/>
  <c r="Y86" i="5" s="1"/>
  <c r="Z86" i="5" s="1"/>
  <c r="AH74" i="5"/>
  <c r="AH98" i="5"/>
  <c r="AR26" i="3"/>
  <c r="Y27" i="5" s="1"/>
  <c r="Z27" i="5" s="1"/>
  <c r="AR126" i="3"/>
  <c r="Y127" i="5" s="1"/>
  <c r="Z127" i="5" s="1"/>
  <c r="M42" i="5"/>
  <c r="Z57" i="5"/>
  <c r="AR14" i="3"/>
  <c r="Y15" i="5" s="1"/>
  <c r="Z15" i="5" s="1"/>
  <c r="X15" i="5"/>
  <c r="AH91" i="5"/>
  <c r="AH69" i="5"/>
  <c r="AH61" i="5"/>
  <c r="AH53" i="5"/>
  <c r="AH96" i="5"/>
  <c r="AH72" i="5"/>
  <c r="AH60" i="5"/>
  <c r="AR124" i="3"/>
  <c r="Y125" i="5" s="1"/>
  <c r="Z125" i="5" s="1"/>
  <c r="AR32" i="3"/>
  <c r="Y33" i="5" s="1"/>
  <c r="Z33" i="5" s="1"/>
  <c r="AR34" i="3"/>
  <c r="Y35" i="5" s="1"/>
  <c r="Z35" i="5" s="1"/>
  <c r="AI47" i="5" l="1"/>
  <c r="AI23" i="5"/>
  <c r="AI116" i="5"/>
  <c r="AI21" i="5"/>
  <c r="AI40" i="5"/>
  <c r="AI49" i="5"/>
  <c r="AI105" i="5"/>
  <c r="AI12" i="5"/>
  <c r="AI113" i="5"/>
  <c r="AI34" i="5"/>
  <c r="AI106" i="5"/>
  <c r="AI26" i="5"/>
  <c r="AI136" i="5"/>
  <c r="AI41" i="5"/>
  <c r="AI13" i="5"/>
  <c r="AI16" i="5"/>
  <c r="AI90" i="5"/>
  <c r="AI38" i="5"/>
  <c r="AI80" i="5"/>
  <c r="AI35" i="5"/>
  <c r="AI84" i="5"/>
  <c r="AI6" i="5"/>
  <c r="AI111" i="5"/>
  <c r="AI44" i="5"/>
  <c r="AI14" i="5"/>
  <c r="AI32" i="5"/>
  <c r="AI76" i="5"/>
  <c r="AI51" i="5"/>
  <c r="AI11" i="5"/>
  <c r="AI121" i="5"/>
  <c r="AI29" i="5"/>
  <c r="AI9" i="5"/>
  <c r="AI110" i="5"/>
  <c r="AI115" i="5"/>
  <c r="AI108" i="5"/>
  <c r="AI36" i="5"/>
  <c r="AI27" i="5"/>
  <c r="AI126" i="5"/>
  <c r="AI94" i="5"/>
  <c r="AI73" i="5"/>
  <c r="AI83" i="5"/>
  <c r="AI71" i="5"/>
  <c r="AI135" i="5"/>
  <c r="AI101" i="5"/>
  <c r="AI37" i="5"/>
  <c r="AI43" i="5"/>
  <c r="AI64" i="5"/>
  <c r="AI57" i="5"/>
  <c r="AI48" i="5"/>
  <c r="AI103" i="5"/>
  <c r="AI131" i="5"/>
  <c r="AI122" i="5"/>
  <c r="AI55" i="5"/>
  <c r="AI45" i="5"/>
  <c r="AI125" i="5"/>
  <c r="AI100" i="5"/>
  <c r="AI7" i="5"/>
  <c r="AI62" i="5"/>
  <c r="AI98" i="5"/>
  <c r="AI127" i="5"/>
  <c r="AI91" i="5"/>
  <c r="AI61" i="5"/>
  <c r="AI124" i="5"/>
  <c r="AI97" i="5"/>
  <c r="AI53" i="5"/>
  <c r="AI56" i="5"/>
  <c r="AI58" i="5"/>
  <c r="AI30" i="5"/>
  <c r="AI46" i="5"/>
  <c r="AI59" i="5"/>
  <c r="AI112" i="5"/>
  <c r="AI39" i="5"/>
  <c r="AI137" i="5"/>
  <c r="AI120" i="5"/>
  <c r="AI92" i="5"/>
  <c r="AI114" i="5"/>
  <c r="AI86" i="5"/>
  <c r="AI63" i="5"/>
  <c r="AI118" i="5"/>
  <c r="AI22" i="5"/>
  <c r="AI109" i="5"/>
  <c r="AI72" i="5"/>
  <c r="AI102" i="5"/>
  <c r="AI87" i="5"/>
  <c r="AI99" i="5"/>
  <c r="AI69" i="5"/>
  <c r="AI119" i="5"/>
  <c r="AI117" i="5"/>
  <c r="AI81" i="5"/>
  <c r="AI18" i="5"/>
  <c r="AI85" i="5"/>
  <c r="AI89" i="5"/>
  <c r="AI19" i="5"/>
  <c r="AI31" i="5"/>
  <c r="AI70" i="5"/>
  <c r="AI74" i="5"/>
  <c r="AI95" i="5"/>
  <c r="AI123" i="5"/>
  <c r="AI50" i="5"/>
  <c r="AI133" i="5"/>
  <c r="AI54" i="5"/>
  <c r="AI128" i="5"/>
  <c r="AI96" i="5"/>
  <c r="AI77" i="5"/>
  <c r="AI25" i="5"/>
  <c r="AI104" i="5"/>
  <c r="AI67" i="5"/>
  <c r="AI66" i="5"/>
  <c r="AI93" i="5"/>
  <c r="AI52" i="5"/>
  <c r="AI60" i="5"/>
  <c r="AI5" i="5"/>
  <c r="AI17" i="5"/>
  <c r="AI42" i="5"/>
  <c r="AI15" i="5"/>
  <c r="AI28" i="5"/>
  <c r="AI129" i="5"/>
  <c r="AI130" i="5"/>
  <c r="AI75" i="5"/>
  <c r="AI138" i="5"/>
  <c r="AI82" i="5"/>
  <c r="AI79" i="5"/>
  <c r="AI68" i="5"/>
  <c r="AI24" i="5"/>
  <c r="AI132" i="5"/>
  <c r="AI33" i="5"/>
  <c r="AI65" i="5"/>
  <c r="D3" i="4"/>
  <c r="AN3" i="3" l="1"/>
  <c r="AO3" i="3" s="1"/>
  <c r="K3" i="75" l="1"/>
  <c r="G3" i="75"/>
  <c r="F3" i="75"/>
  <c r="L3" i="75" l="1"/>
  <c r="AI3" i="3" l="1"/>
  <c r="AH3" i="3"/>
  <c r="AF3" i="3"/>
  <c r="AE3" i="3"/>
  <c r="Y3" i="3"/>
  <c r="W3" i="3"/>
  <c r="H3" i="3"/>
  <c r="E3" i="3"/>
  <c r="D3" i="3"/>
  <c r="N3" i="3"/>
  <c r="O3" i="3" s="1"/>
  <c r="AB3" i="75"/>
  <c r="AJ3" i="3" l="1"/>
  <c r="AG3" i="3"/>
  <c r="F3" i="3"/>
  <c r="E3" i="4" l="1"/>
  <c r="G3" i="3"/>
  <c r="I3" i="3" s="1"/>
  <c r="X3" i="3"/>
  <c r="M3" i="3"/>
  <c r="AA3" i="75" l="1"/>
  <c r="AC3" i="75" s="1"/>
  <c r="H3" i="75" l="1"/>
  <c r="AB3" i="3" l="1"/>
  <c r="AC3" i="3" s="1"/>
  <c r="Z3" i="3"/>
  <c r="AA3" i="3" s="1"/>
  <c r="AD3" i="3" l="1"/>
  <c r="U4" i="5"/>
  <c r="J3" i="3" l="1"/>
  <c r="K3" i="3" s="1"/>
  <c r="L3" i="3" s="1"/>
  <c r="P3" i="3" s="1"/>
  <c r="R3" i="3"/>
  <c r="S3" i="3" s="1"/>
  <c r="AK3" i="3"/>
  <c r="AL3" i="3" s="1"/>
  <c r="AM3" i="3" s="1"/>
  <c r="AP3" i="3"/>
  <c r="AQ3" i="3" l="1"/>
  <c r="Q3" i="3"/>
  <c r="T3" i="3"/>
  <c r="U3" i="3" s="1"/>
  <c r="V3" i="3" s="1"/>
  <c r="J4" i="5"/>
  <c r="V4" i="5"/>
  <c r="AR3" i="3" l="1"/>
  <c r="R4" i="5"/>
  <c r="Q4" i="5"/>
  <c r="P4" i="5"/>
  <c r="O4" i="5"/>
  <c r="N4" i="5"/>
  <c r="T4" i="5"/>
  <c r="W4" i="5" l="1"/>
  <c r="X4" i="5" l="1"/>
  <c r="S4" i="5" l="1"/>
  <c r="Y4" i="5" l="1"/>
  <c r="Z4" i="5" s="1"/>
  <c r="H3" i="4" l="1"/>
  <c r="Q3" i="4"/>
  <c r="V3" i="4"/>
  <c r="I3" i="4"/>
  <c r="O3" i="4"/>
  <c r="W3" i="4"/>
  <c r="N3" i="4"/>
  <c r="T3" i="4"/>
  <c r="L3" i="4"/>
  <c r="M3" i="4"/>
  <c r="U3" i="4"/>
  <c r="R3" i="4"/>
  <c r="F3" i="4"/>
  <c r="G3" i="4" s="1"/>
  <c r="X3" i="4" l="1"/>
  <c r="P3" i="4"/>
  <c r="J3" i="4"/>
  <c r="AA4" i="5"/>
  <c r="S3" i="4"/>
  <c r="AD4" i="5" l="1"/>
  <c r="AF4" i="5"/>
  <c r="AB4" i="5"/>
  <c r="K3" i="4"/>
  <c r="AC4" i="5" s="1"/>
  <c r="Y3" i="4"/>
  <c r="AE4" i="5"/>
  <c r="AG4" i="5" l="1"/>
  <c r="AH4" i="5" s="1"/>
  <c r="M3" i="75" l="1"/>
  <c r="J3" i="75"/>
  <c r="O3" i="75"/>
  <c r="Y3" i="75"/>
  <c r="D3" i="75"/>
  <c r="X3" i="75"/>
  <c r="E3" i="75"/>
  <c r="S3" i="75" s="1"/>
  <c r="N3" i="75"/>
  <c r="I3" i="75"/>
  <c r="U3" i="75" s="1"/>
  <c r="Z3" i="75" l="1"/>
  <c r="AD3" i="75" s="1"/>
  <c r="G4" i="5"/>
  <c r="T3" i="75"/>
  <c r="P3" i="75"/>
  <c r="Q3" i="75" s="1"/>
  <c r="V3" i="75" s="1"/>
  <c r="E4" i="5"/>
  <c r="K4" i="5" l="1"/>
  <c r="H4" i="5"/>
  <c r="L4" i="5"/>
  <c r="F4" i="5"/>
  <c r="W3" i="75"/>
  <c r="I4" i="5" l="1"/>
  <c r="M4" i="5" s="1"/>
  <c r="AI4" i="5" s="1"/>
</calcChain>
</file>

<file path=xl/comments1.xml><?xml version="1.0" encoding="utf-8"?>
<comments xmlns="http://schemas.openxmlformats.org/spreadsheetml/2006/main">
  <authors>
    <author>Bassine Niang</author>
  </authors>
  <commentList>
    <comment ref="AH143" authorId="0" shapeId="0">
      <text>
        <r>
          <rPr>
            <b/>
            <sz val="8"/>
            <color indexed="81"/>
            <rFont val="Tahoma"/>
            <family val="2"/>
          </rPr>
          <t>Bassine Niang:</t>
        </r>
        <r>
          <rPr>
            <sz val="8"/>
            <color indexed="81"/>
            <rFont val="Tahoma"/>
            <family val="2"/>
          </rPr>
          <t xml:space="preserve">
Value before applicable for Insuff. Ponderale not GAM WHZ</t>
        </r>
      </text>
    </comment>
  </commentList>
</comments>
</file>

<file path=xl/comments2.xml><?xml version="1.0" encoding="utf-8"?>
<comments xmlns="http://schemas.openxmlformats.org/spreadsheetml/2006/main">
  <authors>
    <author>Bassine Niang</author>
  </authors>
  <commentList>
    <comment ref="AL2" authorId="0" shapeId="0">
      <text>
        <r>
          <rPr>
            <b/>
            <sz val="8"/>
            <color indexed="81"/>
            <rFont val="Tahoma"/>
            <family val="2"/>
          </rPr>
          <t>Bassine Niang:</t>
        </r>
        <r>
          <rPr>
            <sz val="8"/>
            <color indexed="81"/>
            <rFont val="Tahoma"/>
            <family val="2"/>
          </rPr>
          <t xml:space="preserve">
severe Food insecure people
</t>
        </r>
      </text>
    </comment>
    <comment ref="L3" authorId="0" shapeId="0">
      <text>
        <r>
          <rPr>
            <b/>
            <sz val="8"/>
            <color indexed="81"/>
            <rFont val="Tahoma"/>
            <family val="2"/>
          </rPr>
          <t>Bassine Niang:</t>
        </r>
        <r>
          <rPr>
            <sz val="8"/>
            <color indexed="81"/>
            <rFont val="Tahoma"/>
            <family val="2"/>
          </rPr>
          <t xml:space="preserve">
from Aug2017 to July 2018
</t>
        </r>
      </text>
    </comment>
    <comment ref="R3" authorId="0" shapeId="0">
      <text>
        <r>
          <rPr>
            <b/>
            <sz val="9"/>
            <color indexed="81"/>
            <rFont val="Tahoma"/>
            <family val="2"/>
          </rPr>
          <t>Bassine Niang:</t>
        </r>
        <r>
          <rPr>
            <sz val="9"/>
            <color indexed="81"/>
            <rFont val="Tahoma"/>
            <family val="2"/>
          </rPr>
          <t xml:space="preserve">
2018 data as of 12/09/2018
</t>
        </r>
      </text>
    </comment>
    <comment ref="A29" authorId="0" shapeId="0">
      <text>
        <r>
          <rPr>
            <b/>
            <sz val="8"/>
            <color indexed="81"/>
            <rFont val="Tahoma"/>
            <family val="2"/>
          </rPr>
          <t>Bassine Niang:</t>
        </r>
        <r>
          <rPr>
            <sz val="8"/>
            <color indexed="81"/>
            <rFont val="Tahoma"/>
            <family val="2"/>
          </rPr>
          <t xml:space="preserve">
Upper River</t>
        </r>
      </text>
    </comment>
    <comment ref="A30" authorId="0" shapeId="0">
      <text>
        <r>
          <rPr>
            <b/>
            <sz val="8"/>
            <color indexed="81"/>
            <rFont val="Tahoma"/>
            <family val="2"/>
          </rPr>
          <t>Bassine Niang:</t>
        </r>
        <r>
          <rPr>
            <sz val="8"/>
            <color indexed="81"/>
            <rFont val="Tahoma"/>
            <family val="2"/>
          </rPr>
          <t xml:space="preserve">
West Coast
</t>
        </r>
      </text>
    </comment>
    <comment ref="A31" authorId="0" shapeId="0">
      <text>
        <r>
          <rPr>
            <b/>
            <sz val="8"/>
            <color indexed="81"/>
            <rFont val="Tahoma"/>
            <family val="2"/>
          </rPr>
          <t>Bassine Niang:</t>
        </r>
        <r>
          <rPr>
            <sz val="8"/>
            <color indexed="81"/>
            <rFont val="Tahoma"/>
            <family val="2"/>
          </rPr>
          <t xml:space="preserve">
Central River</t>
        </r>
      </text>
    </comment>
    <comment ref="A32" authorId="0" shapeId="0">
      <text>
        <r>
          <rPr>
            <b/>
            <sz val="8"/>
            <color indexed="81"/>
            <rFont val="Tahoma"/>
            <family val="2"/>
          </rPr>
          <t>Bassine Niang:</t>
        </r>
        <r>
          <rPr>
            <sz val="8"/>
            <color indexed="81"/>
            <rFont val="Tahoma"/>
            <family val="2"/>
          </rPr>
          <t xml:space="preserve">
Banjul</t>
        </r>
      </text>
    </comment>
    <comment ref="A33" authorId="0" shapeId="0">
      <text>
        <r>
          <rPr>
            <b/>
            <sz val="8"/>
            <color indexed="81"/>
            <rFont val="Tahoma"/>
            <family val="2"/>
          </rPr>
          <t>Bassine Niang:</t>
        </r>
        <r>
          <rPr>
            <sz val="8"/>
            <color indexed="81"/>
            <rFont val="Tahoma"/>
            <family val="2"/>
          </rPr>
          <t xml:space="preserve">
North Bank</t>
        </r>
      </text>
    </comment>
    <comment ref="A34" authorId="0" shapeId="0">
      <text>
        <r>
          <rPr>
            <b/>
            <sz val="8"/>
            <color indexed="81"/>
            <rFont val="Tahoma"/>
            <family val="2"/>
          </rPr>
          <t>Bassine Niang:</t>
        </r>
        <r>
          <rPr>
            <sz val="8"/>
            <color indexed="81"/>
            <rFont val="Tahoma"/>
            <family val="2"/>
          </rPr>
          <t xml:space="preserve">
Central River</t>
        </r>
      </text>
    </comment>
    <comment ref="A35" authorId="0" shapeId="0">
      <text>
        <r>
          <rPr>
            <b/>
            <sz val="8"/>
            <color indexed="81"/>
            <rFont val="Tahoma"/>
            <family val="2"/>
          </rPr>
          <t>Bassine Niang:</t>
        </r>
        <r>
          <rPr>
            <sz val="8"/>
            <color indexed="81"/>
            <rFont val="Tahoma"/>
            <family val="2"/>
          </rPr>
          <t xml:space="preserve">
Lower River</t>
        </r>
      </text>
    </comment>
  </commentList>
</comments>
</file>

<file path=xl/connections.xml><?xml version="1.0" encoding="utf-8"?>
<connections xmlns="http://schemas.openxmlformats.org/spreadsheetml/2006/main">
  <connection id="1"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<sst xmlns="http://schemas.openxmlformats.org/spreadsheetml/2006/main" count="3357" uniqueCount="777">
  <si>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</si>
  <si>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</si>
  <si>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</si>
  <si>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</si>
  <si>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</si>
  <si>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</si>
  <si>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</si>
  <si>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</si>
  <si>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</si>
  <si>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</si>
  <si>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</si>
  <si>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</si>
  <si>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</si>
  <si>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</si>
  <si>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</si>
  <si>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</si>
  <si>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</si>
  <si>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</si>
  <si>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</si>
  <si>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</si>
  <si>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</si>
  <si>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</si>
  <si>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</si>
  <si>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</si>
  <si>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</si>
  <si>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</si>
  <si>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</si>
  <si>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</si>
  <si>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</si>
  <si>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</si>
  <si>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</si>
  <si>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</si>
  <si>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</si>
  <si>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</si>
  <si>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</si>
  <si>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</si>
  <si>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</si>
  <si>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</si>
  <si>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</si>
  <si>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</si>
  <si>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</si>
  <si>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</si>
  <si>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</si>
  <si>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</si>
  <si>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</si>
  <si>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</si>
  <si>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</si>
  <si>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</si>
  <si>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</si>
  <si>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</si>
  <si>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</si>
  <si>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</si>
  <si>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</si>
  <si>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</si>
  <si>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</si>
  <si>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</si>
  <si>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</si>
  <si>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</si>
  <si>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</si>
  <si>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</si>
  <si>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</si>
  <si>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</si>
  <si>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</si>
  <si>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</si>
  <si>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</si>
  <si>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</si>
  <si>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</si>
  <si>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</si>
  <si>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</si>
  <si>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</si>
  <si>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</si>
  <si>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</si>
  <si>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</si>
  <si>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</si>
  <si>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</si>
  <si>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</si>
  <si>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</si>
  <si>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</si>
  <si>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</si>
  <si>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</si>
  <si>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</si>
  <si>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</si>
  <si>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</si>
  <si>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</si>
  <si>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</si>
  <si>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</si>
  <si>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</si>
  <si>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</si>
  <si>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</si>
  <si>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</si>
  <si>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</si>
  <si>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</si>
  <si>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</si>
  <si>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</si>
  <si>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</si>
  <si>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</si>
  <si>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</si>
  <si>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</si>
  <si>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</si>
  <si>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</si>
  <si>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</si>
  <si>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</si>
  <si>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</si>
  <si>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</si>
  <si>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</si>
  <si>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</si>
  <si>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</si>
  <si>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</si>
  <si>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</si>
  <si>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</si>
  <si>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</si>
  <si>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</si>
  <si>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</si>
  <si>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</si>
  <si>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</si>
  <si>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</si>
  <si>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</si>
  <si>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</si>
  <si>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</si>
  <si>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</si>
  <si>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</si>
  <si>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</si>
  <si>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</si>
  <si>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</si>
  <si>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</si>
  <si>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</si>
  <si>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</si>
  <si>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</si>
  <si>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</si>
  <si>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</si>
  <si>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</si>
  <si>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</si>
  <si>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</si>
  <si>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</si>
  <si>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</si>
  <si>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</si>
  <si>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</si>
  <si>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</si>
  <si>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</si>
  <si>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</si>
  <si>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</si>
  <si>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</si>
  <si>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</si>
  <si>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</si>
  <si>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</si>
  <si>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</si>
  <si>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</si>
  <si>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</si>
  <si>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</si>
  <si>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</si>
  <si>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</si>
  <si>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</si>
  <si>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</si>
  <si>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</si>
  <si>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</si>
  <si>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</si>
  <si>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</si>
  <si>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</si>
  <si>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</si>
  <si>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http://info.worldbank.org/governance/wgi/index.asp</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</si>
  <si>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</si>
  <si>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</si>
  <si>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</si>
  <si>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</si>
  <si>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</si>
  <si>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</si>
  <si>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</si>
  <si>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</si>
  <si>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</si>
  <si>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</si>
  <si>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</si>
  <si>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</si>
  <si>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</si>
  <si>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</si>
  <si>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</si>
  <si>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</si>
  <si>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</si>
  <si>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</si>
  <si>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</si>
  <si>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</si>
  <si>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</si>
  <si>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</si>
  <si>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</si>
  <si>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</si>
  <si>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</si>
  <si>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</si>
  <si>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</si>
  <si>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</si>
  <si>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</si>
  <si>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</si>
  <si>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</si>
  <si>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</si>
  <si>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</si>
  <si>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</si>
  <si>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</si>
  <si>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</si>
  <si>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</si>
  <si>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</si>
  <si>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</si>
  <si>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</si>
  <si>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</si>
  <si>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</si>
  <si>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</si>
  <si>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</si>
  <si>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</si>
  <si>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</si>
  <si>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</si>
  <si>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</si>
  <si>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</si>
  <si>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</si>
  <si>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</si>
  <si>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</si>
  <si>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</si>
  <si>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</si>
  <si>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</si>
  <si>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</si>
  <si>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</si>
  <si>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</si>
  <si>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</si>
  <si>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</si>
  <si>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</si>
  <si>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</si>
  <si>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</si>
  <si>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</si>
  <si>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</si>
  <si>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</si>
  <si>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</si>
  <si>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</si>
  <si>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</si>
  <si>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</si>
  <si>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</si>
  <si>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</si>
  <si>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</si>
  <si>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</si>
  <si>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</si>
  <si>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</si>
  <si>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</si>
  <si>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</si>
  <si>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</si>
  <si>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</si>
  <si>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</si>
  <si>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</si>
  <si>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</si>
  <si>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</si>
  <si>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</si>
  <si>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</si>
  <si>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</si>
  <si>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</si>
  <si>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</si>
  <si>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</si>
  <si>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</si>
  <si>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</si>
  <si>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</si>
  <si>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</si>
  <si>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</si>
  <si>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</si>
  <si>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</si>
  <si>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</si>
  <si>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</si>
  <si>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</si>
  <si>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</si>
  <si>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</si>
  <si>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</si>
  <si>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</si>
  <si>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</si>
  <si>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</si>
  <si>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</si>
  <si>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</si>
  <si>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</si>
  <si>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</si>
  <si>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</si>
  <si>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</si>
  <si>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</si>
  <si>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</si>
  <si>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</si>
  <si>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</si>
  <si>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</si>
  <si>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</si>
  <si>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</si>
  <si>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</si>
  <si>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</si>
  <si>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</si>
  <si>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</si>
  <si>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</si>
  <si>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</si>
  <si>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</si>
  <si>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</si>
  <si>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</si>
  <si>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</si>
  <si>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</si>
  <si>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</si>
  <si>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</si>
  <si>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</si>
  <si>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</si>
  <si>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</si>
  <si>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</si>
  <si>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</si>
  <si>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</si>
  <si>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</si>
  <si>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</si>
  <si>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</si>
  <si>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</si>
  <si>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</si>
  <si>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</si>
  <si>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</si>
  <si>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</si>
  <si>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</si>
  <si>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</si>
  <si>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</si>
  <si>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</si>
  <si>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</si>
  <si>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</si>
  <si>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</si>
  <si>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</si>
  <si>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</si>
  <si>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</si>
  <si>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</si>
  <si>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</si>
  <si>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</si>
  <si>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</si>
  <si>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</si>
  <si>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</si>
  <si>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</si>
  <si>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</si>
  <si>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</si>
  <si>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</si>
  <si>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</si>
  <si>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</si>
  <si>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</si>
  <si>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</si>
  <si>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</si>
  <si>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</si>
  <si>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</si>
  <si>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</si>
  <si>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</si>
  <si>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</si>
  <si>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</si>
  <si>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</si>
  <si>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</si>
  <si>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</si>
  <si>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</si>
  <si>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</si>
  <si>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</si>
  <si>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</si>
  <si>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</si>
  <si>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</si>
  <si>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</si>
  <si>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</si>
  <si>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</si>
  <si>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</si>
  <si>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</si>
  <si>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</si>
  <si>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</si>
  <si>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</si>
  <si>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</si>
  <si>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</si>
  <si>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</si>
  <si>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</si>
  <si>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</si>
  <si>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</si>
  <si>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</si>
  <si>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</si>
  <si>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</si>
  <si>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</si>
  <si>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</si>
  <si>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</si>
  <si>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</si>
  <si>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</si>
  <si>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</si>
  <si>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</si>
  <si>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</si>
  <si>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</si>
  <si>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</si>
  <si>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</si>
  <si>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</si>
  <si>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</si>
  <si>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</si>
  <si>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</si>
  <si>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</si>
  <si>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</si>
  <si>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</si>
  <si>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</si>
  <si>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</si>
  <si>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</si>
  <si>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</si>
  <si>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</si>
  <si>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</si>
  <si>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</si>
  <si>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</si>
  <si>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</si>
  <si>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</si>
  <si>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</si>
  <si>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</si>
  <si>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</si>
  <si>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</si>
  <si>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</si>
  <si>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</si>
  <si>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</si>
  <si>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</si>
  <si>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</si>
  <si>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</si>
  <si>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</si>
  <si>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</si>
  <si>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</si>
  <si>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</si>
  <si>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</si>
  <si>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</si>
  <si>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</si>
  <si>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</si>
  <si>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</si>
  <si>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</si>
  <si>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</si>
  <si>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</si>
  <si>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</si>
  <si>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</si>
  <si>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</si>
  <si>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</si>
  <si>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</si>
  <si>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</si>
  <si>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</si>
  <si>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</si>
  <si>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</si>
  <si>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</si>
  <si>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</si>
  <si>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</si>
  <si>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</si>
  <si>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</si>
  <si>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</si>
  <si>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</si>
  <si>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</si>
  <si>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</si>
  <si>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</si>
  <si>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</si>
  <si>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</si>
  <si>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</si>
  <si>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</si>
  <si>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</si>
  <si>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</si>
  <si>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</si>
  <si>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</si>
  <si>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</si>
  <si>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</si>
  <si>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</si>
  <si>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</si>
  <si>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</si>
  <si>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</si>
  <si>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</si>
  <si>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</si>
  <si>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</si>
  <si>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</si>
  <si>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</si>
  <si>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</si>
  <si>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</si>
  <si>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</si>
  <si>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</si>
  <si>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</si>
  <si>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</si>
  <si>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</si>
  <si>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</si>
  <si>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</si>
  <si>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</si>
  <si>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</si>
  <si>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</si>
  <si>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</si>
  <si>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</si>
  <si>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</si>
  <si>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</si>
  <si>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</si>
  <si>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</si>
  <si>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</si>
  <si>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</si>
  <si>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</si>
  <si>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</si>
  <si>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</si>
  <si>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</si>
  <si>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</si>
  <si>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</si>
  <si>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</si>
  <si>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</si>
  <si>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</si>
  <si>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</si>
  <si>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</si>
  <si>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</si>
  <si>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</si>
  <si>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</si>
  <si>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</si>
  <si>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</si>
  <si>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</si>
  <si>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</si>
  <si>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</si>
  <si>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</si>
  <si>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</si>
  <si>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</si>
  <si>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</si>
  <si>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</si>
  <si>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</si>
  <si>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</si>
  <si>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</si>
  <si>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</si>
  <si>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</si>
  <si>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</si>
  <si>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</si>
  <si>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</si>
  <si>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</si>
  <si>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</si>
  <si>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</si>
  <si>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</si>
  <si>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</si>
  <si>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</si>
  <si>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</si>
  <si>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</si>
  <si>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</si>
  <si>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</si>
  <si>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</si>
  <si>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</si>
  <si>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</si>
  <si>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</si>
  <si>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</si>
  <si>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</si>
  <si>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</si>
  <si>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</si>
  <si>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</si>
  <si>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</si>
  <si>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</si>
  <si>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</si>
  <si>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</si>
  <si>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</si>
  <si>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</si>
  <si>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</si>
  <si>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</si>
  <si>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</si>
  <si>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</si>
  <si>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</si>
  <si>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</si>
  <si>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</si>
  <si>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</si>
  <si>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</si>
  <si>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</si>
  <si>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</si>
  <si>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</si>
  <si>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</si>
  <si>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</si>
  <si>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</si>
  <si>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</si>
  <si>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</si>
  <si>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</si>
  <si>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</si>
  <si>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</si>
  <si>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</si>
  <si>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</si>
  <si>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</si>
  <si>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</si>
  <si>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</si>
  <si>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</si>
  <si>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</si>
  <si>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</si>
  <si>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</si>
  <si>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</si>
  <si>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</si>
  <si>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</si>
  <si>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</si>
  <si>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</si>
  <si>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</si>
  <si>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</si>
  <si>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</si>
  <si>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</si>
  <si>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</si>
  <si>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</si>
  <si>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</si>
  <si>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</si>
  <si>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</si>
  <si>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</si>
  <si>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</si>
  <si>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</si>
  <si>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</si>
  <si>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</si>
  <si>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</si>
  <si>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</si>
  <si>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</si>
  <si>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</si>
  <si>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</si>
  <si>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</si>
  <si>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</si>
  <si>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</si>
  <si>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</si>
  <si>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</si>
  <si>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</si>
  <si>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</si>
  <si>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</si>
  <si>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</si>
  <si>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</si>
  <si>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</si>
  <si>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</si>
  <si>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</si>
  <si>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</si>
  <si>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</si>
  <si>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</si>
  <si>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</si>
  <si>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</si>
  <si>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</si>
  <si>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</si>
  <si>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</si>
  <si>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</si>
  <si>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</si>
  <si>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</si>
  <si>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</si>
  <si>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</si>
  <si>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</si>
  <si>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</si>
  <si>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</si>
  <si>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</si>
  <si>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http://www.inform-index.org/sahel/</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</si>
  <si>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</si>
  <si>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</si>
  <si>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</si>
  <si>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</si>
  <si>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</si>
  <si>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</si>
  <si>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</si>
  <si>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</si>
  <si>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</si>
  <si>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</si>
  <si>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</si>
  <si>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</si>
  <si>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</si>
  <si>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</si>
  <si>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</si>
  <si>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</si>
  <si>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</si>
  <si>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</si>
  <si>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</si>
  <si>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</si>
  <si>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</si>
  <si>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</si>
  <si>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</si>
  <si>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</si>
  <si>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</si>
  <si>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</si>
  <si>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</si>
  <si>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</si>
  <si>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</si>
  <si>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</si>
  <si>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</si>
  <si>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</si>
  <si>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</si>
  <si>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</si>
  <si>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</si>
  <si>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</si>
  <si>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</si>
  <si>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</si>
  <si>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</si>
  <si>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</si>
  <si>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</si>
  <si>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</si>
  <si>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</si>
  <si>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</si>
  <si>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</si>
  <si>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</si>
  <si>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</si>
  <si>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</si>
  <si>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</si>
  <si>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http://www.fao.org/nr/lada/gladis/glad_ind/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</si>
  <si>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</si>
  <si>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</si>
  <si>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</si>
  <si>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</si>
  <si>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</si>
  <si>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</si>
  <si>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</si>
  <si>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</si>
  <si>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</si>
  <si>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</si>
  <si>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</si>
  <si>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</si>
  <si>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</si>
  <si>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</si>
  <si>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</si>
  <si>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</si>
  <si>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</si>
  <si>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</si>
  <si>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</si>
  <si>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</si>
  <si>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</si>
  <si>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</si>
  <si>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</si>
  <si>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</si>
  <si>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</si>
  <si>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</si>
  <si>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</si>
  <si>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</si>
  <si>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</si>
  <si>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</si>
  <si>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</si>
  <si>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</si>
  <si>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</si>
  <si>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</si>
  <si>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</si>
  <si>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</si>
  <si>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</si>
  <si>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</si>
  <si>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</si>
  <si>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</si>
  <si>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Conflict probability</t>
  </si>
  <si>
    <t>GCRI Highly Violent Conflict probability</t>
  </si>
  <si>
    <t>GCRI Violent Internal Conflict probability</t>
  </si>
  <si>
    <t>GCRI Highly Violent Internal Conflict probability</t>
  </si>
  <si>
    <t>GCRI Internal Conflict Score</t>
  </si>
  <si>
    <t>Conflict probability</t>
  </si>
  <si>
    <t>The indicator is based on the Cadre Harmonisé from 2012 to 2016. For each year, the highest phase values has been used for each admin1 unit. The yearly IPC level values are normalized between 0-10 and then the indicator is the mean of the 5 years scores.</t>
  </si>
  <si>
    <t>Only 5 years of time series for assessing the risk of future events is very limited. The coverage of the Sahel countries is also not complete, where Nigeria and Cameroon (and Gambia fro 2012) don't have data.</t>
  </si>
  <si>
    <t>Drought (absolute)</t>
  </si>
  <si>
    <t>HA.NAT.DR-ABS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</si>
  <si>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</si>
  <si>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</si>
  <si>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</si>
  <si>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</si>
  <si>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</si>
  <si>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The indicator shows the percentage of the average annual affected population per country by droughts on the period from 1990 to 2013.</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</si>
  <si>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</si>
  <si>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</si>
  <si>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</si>
  <si>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</si>
  <si>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</si>
  <si>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</si>
  <si>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</si>
  <si>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</si>
  <si>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</si>
  <si>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</si>
  <si>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</si>
  <si>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</si>
  <si>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</si>
  <si>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</si>
  <si>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2013-16</t>
  </si>
  <si>
    <t xml:space="preserve">INFORM SAHEL </t>
  </si>
  <si>
    <t>http://apps.who.int/ghodata
http://www.unaids.org/en/dataanalysis/knowyourresponse/countryprogressreports/2016countries</t>
  </si>
  <si>
    <t>% of population in Food insecurity</t>
  </si>
  <si>
    <t>Basse</t>
  </si>
  <si>
    <t>Brikama</t>
  </si>
  <si>
    <t>Janjanbureh</t>
  </si>
  <si>
    <t>Mansa Konko</t>
  </si>
  <si>
    <t>Kanifing</t>
  </si>
  <si>
    <t>Kerewan</t>
  </si>
  <si>
    <t>Kuntaur</t>
  </si>
  <si>
    <t>GM-B1</t>
  </si>
  <si>
    <t>GM-M1</t>
  </si>
  <si>
    <t>Ennedi Est</t>
  </si>
  <si>
    <t>Ennedi Ouest</t>
  </si>
  <si>
    <t>TD-EN1</t>
  </si>
  <si>
    <t>TD-EN2</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</si>
  <si>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</si>
  <si>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</si>
  <si>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</si>
  <si>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</si>
  <si>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</si>
  <si>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</si>
  <si>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</si>
  <si>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Population (national)-Projection</t>
  </si>
  <si>
    <t>The indicator is based on the last Cadre Harmonisé available. It assess the current risk of food insecurity. The indicator is the total severe food Insecure people (IPC 3+) and for Cameroon we take data from EFSA.</t>
  </si>
  <si>
    <t>Requirement</t>
  </si>
  <si>
    <t>2012-2018</t>
  </si>
  <si>
    <t>People affected by droughts 1984-2016 - average annual population affected (inhabitants)</t>
  </si>
  <si>
    <t>People affected by droughts 1984-2015 - average annual population affected (percentage of the total population)</t>
  </si>
  <si>
    <t>1984-2017</t>
  </si>
  <si>
    <t>2017-18</t>
  </si>
  <si>
    <t>2013/17</t>
  </si>
  <si>
    <t>2016/17</t>
  </si>
  <si>
    <t>2016/18</t>
  </si>
  <si>
    <t>http://apps.who.int/ghodata
http://apps.who.int/nha/database/Select/Indicators/en</t>
  </si>
  <si>
    <t>http://apps.who.int/ghodata
http://www.aho.afro.who.int/sites/default/files/Final%20for%20sharing_2.pdf</t>
  </si>
  <si>
    <t>2010/16</t>
  </si>
  <si>
    <t>2014/17</t>
  </si>
  <si>
    <t>2013-17</t>
  </si>
  <si>
    <t>2012-17</t>
  </si>
  <si>
    <t>No Data</t>
  </si>
  <si>
    <t>2015-18</t>
  </si>
  <si>
    <t>INFORM SAHEL September 2018 (a-z)</t>
  </si>
  <si>
    <r>
      <t xml:space="preserve">(release: 12 Sep </t>
    </r>
    <r>
      <rPr>
        <b/>
        <sz val="11"/>
        <color rgb="FF323232"/>
        <rFont val="Calibri"/>
        <family val="2"/>
        <scheme val="minor"/>
      </rPr>
      <t>2018 v 1.0.0</t>
    </r>
    <r>
      <rPr>
        <sz val="11"/>
        <color rgb="FF32323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</si>
</sst>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_-* #,##0.00\ &quot;€&quot;_-;\-* #,##0.00\ &quot;€&quot;_-;_-* &quot;-&quot;??\ &quot;€&quot;_-;_-@_-"/>
    <numFmt numFmtId="166" formatCode="_-* #,##0.00\ _€_-;\-* #,##0.00\ _€_-;_-* &quot;-&quot;??\ _€_-;_-@_-"/>
    <numFmt numFmtId="167" formatCode="_-* #,##0.00_-;\-* #,##0.00_-;_-* &quot;-&quot;??_-;_-@_-"/>
    <numFmt numFmtId="168" formatCode="0.0"/>
    <numFmt numFmtId="169" formatCode="0.000%"/>
    <numFmt numFmtId="170" formatCode="_-* #,##0_-;\-* #,##0_-;_-* &quot;-&quot;??_-;_-@_-"/>
    <numFmt numFmtId="171" formatCode="0.0%"/>
    <numFmt numFmtId="172" formatCode="_-* #,##0.00_-;_-* #,##0.00\-;_-* &quot;-&quot;??_-;_-@_-"/>
    <numFmt numFmtId="173" formatCode="&quot;$&quot;#,##0\ ;\(&quot;$&quot;#,##0\)"/>
    <numFmt numFmtId="174" formatCode="_-* #,##0\ _F_B_-;\-* #,##0\ _F_B_-;_-* &quot;-&quot;\ _F_B_-;_-@_-"/>
    <numFmt numFmtId="175" formatCode="_-* #,##0.00\ _F_B_-;\-* #,##0.00\ _F_B_-;_-* &quot;-&quot;??\ _F_B_-;_-@_-"/>
    <numFmt numFmtId="176" formatCode="_(&quot;€&quot;* #,##0.00_);_(&quot;€&quot;* \(#,##0.00\);_(&quot;€&quot;* &quot;-&quot;??_);_(@_)"/>
    <numFmt numFmtId="177" formatCode="##0.0"/>
    <numFmt numFmtId="178" formatCode="##0.0\ \|"/>
    <numFmt numFmtId="179" formatCode="_-* #,##0\ &quot;FB&quot;_-;\-* #,##0\ &quot;FB&quot;_-;_-* &quot;-&quot;\ &quot;FB&quot;_-;_-@_-"/>
    <numFmt numFmtId="180" formatCode="_-* #,##0.00\ &quot;FB&quot;_-;\-* #,##0.00\ &quot;FB&quot;_-;_-* &quot;-&quot;??\ &quot;FB&quot;_-;_-@_-"/>
  </numFmts>
  <fonts count="1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sz val="9"/>
      <color indexed="81"/>
      <name val="Tahoma"/>
      <family val="2"/>
    </font>
    <font>
      <b/>
      <sz val="9"/>
      <color indexed="81"/>
      <name val="Tahoma"/>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b/>
      <sz val="11"/>
      <color rgb="FFFF0000"/>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2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7"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7"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2" fontId="3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3"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1" fillId="51" borderId="21">
      <protection locked="0"/>
    </xf>
    <xf numFmtId="0" fontId="18" fillId="51" borderId="19"/>
    <xf numFmtId="0" fontId="18" fillId="50" borderId="0"/>
    <xf numFmtId="176"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2"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7"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7" fontId="18" fillId="0" borderId="0" applyFill="0" applyBorder="0" applyProtection="0">
      <alignment horizontal="right" vertical="center" wrapText="1"/>
    </xf>
    <xf numFmtId="178"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7"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7" fillId="0" borderId="0"/>
    <xf numFmtId="0" fontId="127"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8" borderId="8" applyNumberFormat="0" applyFont="0" applyAlignment="0" applyProtection="0"/>
    <xf numFmtId="166" fontId="18" fillId="0" borderId="0" applyFont="0" applyFill="0" applyBorder="0" applyAlignment="0" applyProtection="0"/>
    <xf numFmtId="166" fontId="20" fillId="0" borderId="0" applyFont="0" applyFill="0" applyBorder="0" applyAlignment="0" applyProtection="0"/>
    <xf numFmtId="165" fontId="18" fillId="0" borderId="0" applyFont="0" applyFill="0" applyBorder="0" applyAlignment="0" applyProtection="0"/>
    <xf numFmtId="0" fontId="89" fillId="0" borderId="0" applyNumberFormat="0" applyFill="0" applyBorder="0" applyAlignment="0" applyProtection="0">
      <alignment vertical="top"/>
      <protection locked="0"/>
    </xf>
    <xf numFmtId="167" fontId="1" fillId="0" borderId="0" applyFont="0" applyFill="0" applyBorder="0" applyAlignment="0" applyProtection="0"/>
  </cellStyleXfs>
  <cellXfs count="216">
    <xf numFmtId="0" fontId="0" fillId="0" borderId="0" xfId="0"/>
    <xf numFmtId="0" fontId="0" fillId="0" borderId="0" xfId="0" applyAlignment="1">
      <alignment horizontal="center" textRotation="90" wrapText="1"/>
    </xf>
    <xf numFmtId="168" fontId="1" fillId="23" borderId="10" xfId="31" applyNumberFormat="1" applyBorder="1" applyAlignment="1">
      <alignment horizontal="center" vertical="center"/>
    </xf>
    <xf numFmtId="168" fontId="13" fillId="24" borderId="10" xfId="32" applyNumberFormat="1" applyFont="1" applyBorder="1" applyAlignment="1">
      <alignment horizontal="center" vertical="center"/>
    </xf>
    <xf numFmtId="168" fontId="1" fillId="11" borderId="10" xfId="19" applyNumberFormat="1" applyBorder="1" applyAlignment="1">
      <alignment horizontal="center" vertical="center"/>
    </xf>
    <xf numFmtId="168" fontId="13" fillId="21" borderId="0" xfId="29" applyNumberFormat="1" applyFont="1" applyAlignment="1">
      <alignment horizontal="center" vertical="center"/>
    </xf>
    <xf numFmtId="168" fontId="17" fillId="12" borderId="0" xfId="20" applyNumberFormat="1" applyBorder="1" applyAlignment="1">
      <alignment horizontal="center" vertical="center"/>
    </xf>
    <xf numFmtId="168"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8" fontId="1" fillId="27" borderId="10" xfId="35" applyNumberFormat="1" applyBorder="1" applyAlignment="1">
      <alignment horizontal="center" vertical="center"/>
    </xf>
    <xf numFmtId="168" fontId="17" fillId="25" borderId="14" xfId="33" applyNumberFormat="1" applyBorder="1" applyAlignment="1">
      <alignment horizontal="center" vertical="center"/>
    </xf>
    <xf numFmtId="168" fontId="13" fillId="9" borderId="10" xfId="17" applyNumberFormat="1" applyFont="1" applyBorder="1" applyAlignment="1">
      <alignment horizontal="center"/>
    </xf>
    <xf numFmtId="0" fontId="0" fillId="0" borderId="0" xfId="0"/>
    <xf numFmtId="0" fontId="89" fillId="0" borderId="0" xfId="282" applyAlignment="1" applyProtection="1"/>
    <xf numFmtId="0" fontId="17" fillId="48" borderId="0" xfId="0" applyFont="1" applyFill="1" applyBorder="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70"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8"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9"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1" fontId="1" fillId="26" borderId="10" xfId="73" applyNumberFormat="1" applyFill="1" applyBorder="1" applyAlignment="1">
      <alignment horizontal="right" vertical="center"/>
    </xf>
    <xf numFmtId="9" fontId="94" fillId="47" borderId="0" xfId="73" applyNumberFormat="1" applyFont="1" applyFill="1" applyAlignment="1">
      <alignment horizontal="center" vertical="center"/>
    </xf>
    <xf numFmtId="0" fontId="13" fillId="48" borderId="0" xfId="17" applyFont="1" applyFill="1" applyBorder="1"/>
    <xf numFmtId="168"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8"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8"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4" fillId="47" borderId="0" xfId="0" applyFont="1" applyFill="1" applyBorder="1"/>
    <xf numFmtId="168"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8"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8"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8"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Border="1" applyAlignment="1">
      <alignment vertical="center" wrapText="1"/>
    </xf>
    <xf numFmtId="0" fontId="91" fillId="48" borderId="0" xfId="0" applyFont="1" applyFill="1" applyBorder="1" applyAlignment="1">
      <alignment horizontal="center" vertical="center" wrapText="1"/>
    </xf>
    <xf numFmtId="0" fontId="99" fillId="0" borderId="0" xfId="282" applyFont="1" applyAlignment="1" applyProtection="1"/>
    <xf numFmtId="0" fontId="100" fillId="0" borderId="19" xfId="0" applyFont="1" applyFill="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Border="1" applyAlignment="1">
      <alignment horizontal="left" vertical="center" wrapText="1" indent="16"/>
    </xf>
    <xf numFmtId="0" fontId="104" fillId="47" borderId="0" xfId="0" applyFont="1" applyFill="1" applyBorder="1" applyAlignment="1">
      <alignment horizontal="right" wrapText="1"/>
    </xf>
    <xf numFmtId="0" fontId="93" fillId="48" borderId="0" xfId="0" applyFont="1" applyFill="1" applyBorder="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7" fillId="48" borderId="19" xfId="0" applyFont="1" applyFill="1" applyBorder="1" applyAlignment="1">
      <alignment horizontal="left" wrapText="1" indent="1"/>
    </xf>
    <xf numFmtId="0" fontId="34" fillId="48" borderId="0" xfId="0" applyFont="1" applyFill="1" applyBorder="1" applyAlignment="1">
      <alignment horizontal="left" indent="1"/>
    </xf>
    <xf numFmtId="0" fontId="89" fillId="48" borderId="0" xfId="282" applyFill="1" applyAlignment="1" applyProtection="1">
      <alignment horizontal="left" indent="1"/>
    </xf>
    <xf numFmtId="0" fontId="90" fillId="48" borderId="0" xfId="0" applyFont="1" applyFill="1" applyBorder="1" applyAlignment="1">
      <alignment horizontal="left" indent="1"/>
    </xf>
    <xf numFmtId="0" fontId="90" fillId="48" borderId="0" xfId="0" applyFont="1" applyFill="1" applyBorder="1" applyAlignment="1">
      <alignment horizontal="left" wrapText="1" indent="1"/>
    </xf>
    <xf numFmtId="0" fontId="103" fillId="47" borderId="0" xfId="0" applyFont="1" applyFill="1" applyBorder="1" applyAlignment="1">
      <alignment horizontal="center" vertical="center" wrapText="1"/>
    </xf>
    <xf numFmtId="0" fontId="103" fillId="47" borderId="0" xfId="0" applyFont="1" applyFill="1" applyBorder="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3" fillId="0" borderId="0" xfId="73" applyNumberFormat="1" applyFont="1" applyAlignment="1">
      <alignment horizontal="right"/>
    </xf>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8"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110" fillId="48" borderId="18" xfId="2" applyFont="1" applyFill="1" applyBorder="1" applyAlignment="1">
      <alignment horizontal="center" textRotation="90" wrapText="1"/>
    </xf>
    <xf numFmtId="0" fontId="111"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2"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Fill="1" applyBorder="1" applyAlignment="1">
      <alignment horizontal="left" vertical="center" wrapText="1" indent="1"/>
    </xf>
    <xf numFmtId="0" fontId="0" fillId="0" borderId="0" xfId="0" applyFill="1"/>
    <xf numFmtId="1" fontId="94" fillId="47" borderId="0" xfId="73" applyNumberFormat="1" applyFont="1" applyFill="1" applyBorder="1" applyAlignment="1">
      <alignment horizontal="center" vertical="center" wrapText="1"/>
    </xf>
    <xf numFmtId="10" fontId="114" fillId="47" borderId="0" xfId="73" applyNumberFormat="1" applyFont="1" applyFill="1" applyBorder="1" applyAlignment="1">
      <alignment horizontal="center" vertical="center" wrapText="1"/>
    </xf>
    <xf numFmtId="2" fontId="114" fillId="47" borderId="0" xfId="73" applyNumberFormat="1" applyFont="1" applyFill="1" applyBorder="1" applyAlignment="1">
      <alignment horizontal="center" vertical="center" wrapText="1"/>
    </xf>
    <xf numFmtId="0" fontId="113" fillId="11" borderId="38" xfId="19" applyFont="1" applyBorder="1" applyAlignment="1">
      <alignment horizontal="center" textRotation="90" wrapText="1"/>
    </xf>
    <xf numFmtId="168" fontId="113" fillId="11" borderId="10" xfId="19" applyNumberFormat="1" applyFont="1" applyBorder="1" applyAlignment="1">
      <alignment horizontal="center" vertical="center"/>
    </xf>
    <xf numFmtId="0" fontId="115" fillId="12" borderId="38" xfId="20" applyFont="1" applyBorder="1" applyAlignment="1">
      <alignment horizontal="center" textRotation="90" wrapText="1"/>
    </xf>
    <xf numFmtId="0" fontId="116" fillId="0" borderId="19" xfId="0" applyFont="1" applyFill="1" applyBorder="1" applyAlignment="1">
      <alignment horizontal="left" vertical="top" wrapText="1" indent="1"/>
    </xf>
    <xf numFmtId="0" fontId="117" fillId="0" borderId="0" xfId="0" applyFont="1" applyAlignment="1">
      <alignment horizontal="center" vertical="center" wrapText="1"/>
    </xf>
    <xf numFmtId="0" fontId="118" fillId="0" borderId="0" xfId="0" applyFont="1" applyAlignment="1">
      <alignment horizontal="center" textRotation="90" wrapText="1"/>
    </xf>
    <xf numFmtId="0" fontId="119" fillId="0" borderId="0" xfId="0" applyFont="1" applyFill="1" applyAlignment="1">
      <alignment horizontal="center" textRotation="90" wrapText="1"/>
    </xf>
    <xf numFmtId="0" fontId="120" fillId="0" borderId="19" xfId="0" applyFont="1" applyFill="1" applyBorder="1" applyAlignment="1">
      <alignment horizontal="left" vertical="top" wrapText="1" indent="1"/>
    </xf>
    <xf numFmtId="0" fontId="121" fillId="66" borderId="19" xfId="0" applyFont="1" applyFill="1" applyBorder="1" applyAlignment="1">
      <alignment vertical="top" wrapText="1"/>
    </xf>
    <xf numFmtId="0" fontId="121" fillId="0" borderId="19" xfId="0" applyFont="1" applyFill="1" applyBorder="1" applyAlignment="1">
      <alignment vertical="top" wrapText="1"/>
    </xf>
    <xf numFmtId="0" fontId="122" fillId="0" borderId="19" xfId="276" applyFont="1" applyFill="1" applyBorder="1" applyAlignment="1">
      <alignment vertical="top" wrapText="1"/>
    </xf>
    <xf numFmtId="0" fontId="121" fillId="67" borderId="19" xfId="0" applyFont="1" applyFill="1" applyBorder="1" applyAlignment="1">
      <alignment vertical="top" wrapText="1"/>
    </xf>
    <xf numFmtId="0" fontId="121" fillId="73" borderId="19" xfId="0" applyFont="1" applyFill="1" applyBorder="1" applyAlignment="1">
      <alignment vertical="top" wrapText="1"/>
    </xf>
    <xf numFmtId="0" fontId="121" fillId="68" borderId="19" xfId="0" applyFont="1" applyFill="1" applyBorder="1" applyAlignment="1">
      <alignment vertical="top" wrapText="1"/>
    </xf>
    <xf numFmtId="0" fontId="121" fillId="75" borderId="19" xfId="0" applyFont="1" applyFill="1" applyBorder="1" applyAlignment="1">
      <alignment vertical="top" wrapText="1"/>
    </xf>
    <xf numFmtId="0" fontId="124" fillId="48" borderId="0" xfId="0" applyFont="1" applyFill="1"/>
    <xf numFmtId="0" fontId="125" fillId="0" borderId="40" xfId="0" applyFont="1" applyFill="1" applyBorder="1" applyAlignment="1">
      <alignment horizontal="center"/>
    </xf>
    <xf numFmtId="0" fontId="126" fillId="48" borderId="0" xfId="0" applyFont="1" applyFill="1"/>
    <xf numFmtId="0" fontId="69" fillId="0" borderId="40" xfId="0" applyFont="1" applyFill="1" applyBorder="1" applyAlignment="1">
      <alignment horizontal="left" vertical="center"/>
    </xf>
    <xf numFmtId="2" fontId="93" fillId="0" borderId="0" xfId="0" applyNumberFormat="1" applyFont="1" applyFill="1" applyAlignment="1">
      <alignment horizontal="right"/>
    </xf>
    <xf numFmtId="168" fontId="93" fillId="0" borderId="0" xfId="0" applyNumberFormat="1" applyFont="1" applyFill="1" applyAlignment="1">
      <alignment horizontal="right"/>
    </xf>
    <xf numFmtId="1" fontId="93" fillId="0" borderId="0" xfId="0" applyNumberFormat="1" applyFont="1" applyFill="1" applyAlignment="1">
      <alignment horizontal="right"/>
    </xf>
    <xf numFmtId="0" fontId="14" fillId="73" borderId="0" xfId="0" applyFont="1" applyFill="1" applyAlignment="1">
      <alignment horizontal="center" vertical="center"/>
    </xf>
    <xf numFmtId="0" fontId="128" fillId="48" borderId="18" xfId="3" applyFont="1" applyFill="1" applyBorder="1" applyAlignment="1">
      <alignment horizontal="center" textRotation="90" wrapText="1"/>
    </xf>
    <xf numFmtId="168" fontId="26" fillId="77" borderId="16" xfId="0" applyNumberFormat="1" applyFont="1" applyFill="1" applyBorder="1" applyAlignment="1">
      <alignment horizontal="center" vertical="center"/>
    </xf>
    <xf numFmtId="168" fontId="26" fillId="67" borderId="16" xfId="0" applyNumberFormat="1" applyFont="1" applyFill="1" applyBorder="1" applyAlignment="1">
      <alignment horizontal="center" vertical="center"/>
    </xf>
    <xf numFmtId="168" fontId="26" fillId="78" borderId="16" xfId="0" applyNumberFormat="1" applyFont="1" applyFill="1" applyBorder="1" applyAlignment="1">
      <alignment horizontal="center" vertical="center"/>
    </xf>
    <xf numFmtId="168"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8" fontId="26" fillId="77" borderId="49" xfId="0" applyNumberFormat="1" applyFont="1" applyFill="1" applyBorder="1" applyAlignment="1">
      <alignment horizontal="center" vertical="center"/>
    </xf>
    <xf numFmtId="168" fontId="26" fillId="77" borderId="50" xfId="0" applyNumberFormat="1" applyFont="1" applyFill="1" applyBorder="1" applyAlignment="1">
      <alignment horizontal="center" vertical="center"/>
    </xf>
    <xf numFmtId="168" fontId="26" fillId="49" borderId="48" xfId="0" applyNumberFormat="1" applyFont="1" applyFill="1" applyBorder="1" applyAlignment="1">
      <alignment horizontal="center" vertical="center"/>
    </xf>
    <xf numFmtId="168" fontId="26" fillId="78" borderId="50" xfId="0" applyNumberFormat="1" applyFont="1" applyFill="1" applyBorder="1" applyAlignment="1">
      <alignment horizontal="center" vertical="center"/>
    </xf>
    <xf numFmtId="168" fontId="26" fillId="78" borderId="49" xfId="0" applyNumberFormat="1" applyFont="1" applyFill="1" applyBorder="1" applyAlignment="1">
      <alignment horizontal="center" vertical="center"/>
    </xf>
    <xf numFmtId="168" fontId="26" fillId="79" borderId="50" xfId="0" applyNumberFormat="1" applyFont="1" applyFill="1" applyBorder="1" applyAlignment="1">
      <alignment horizontal="center" vertical="center"/>
    </xf>
    <xf numFmtId="168" fontId="26" fillId="79" borderId="49" xfId="0" applyNumberFormat="1" applyFont="1" applyFill="1" applyBorder="1" applyAlignment="1">
      <alignment horizontal="center" vertical="center"/>
    </xf>
    <xf numFmtId="168"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8"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49" fontId="0" fillId="69" borderId="0" xfId="0" applyNumberFormat="1" applyFill="1"/>
    <xf numFmtId="0" fontId="131" fillId="0" borderId="0" xfId="0" applyFont="1" applyAlignment="1">
      <alignment horizontal="center" vertical="center" wrapText="1"/>
    </xf>
    <xf numFmtId="0" fontId="132" fillId="48" borderId="16" xfId="0" applyFont="1" applyFill="1" applyBorder="1" applyAlignment="1">
      <alignment horizontal="left" indent="1"/>
    </xf>
    <xf numFmtId="0" fontId="89" fillId="0" borderId="19" xfId="282" applyFill="1" applyBorder="1" applyAlignment="1" applyProtection="1">
      <alignment horizontal="left" vertical="top" wrapText="1" indent="1"/>
    </xf>
    <xf numFmtId="0" fontId="19" fillId="48" borderId="0" xfId="0" applyFont="1" applyFill="1"/>
    <xf numFmtId="1" fontId="134" fillId="0" borderId="0" xfId="0" applyNumberFormat="1" applyFont="1" applyFill="1" applyAlignment="1">
      <alignment horizontal="right"/>
    </xf>
    <xf numFmtId="0" fontId="14" fillId="0" borderId="0" xfId="0" applyFont="1" applyFill="1"/>
    <xf numFmtId="2" fontId="134" fillId="0" borderId="0" xfId="0" applyNumberFormat="1" applyFont="1" applyFill="1" applyAlignment="1">
      <alignment horizontal="right"/>
    </xf>
    <xf numFmtId="168" fontId="134" fillId="0" borderId="0" xfId="0" applyNumberFormat="1" applyFont="1" applyFill="1" applyAlignment="1">
      <alignment horizontal="right"/>
    </xf>
    <xf numFmtId="0" fontId="135" fillId="0" borderId="18" xfId="3" applyFont="1" applyFill="1" applyBorder="1" applyAlignment="1">
      <alignment horizontal="center" textRotation="90" wrapText="1"/>
    </xf>
    <xf numFmtId="0" fontId="136"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00" fillId="0" borderId="0" xfId="0" applyFont="1" applyFill="1" applyAlignment="1">
      <alignment horizontal="center" textRotation="90" wrapText="1"/>
    </xf>
    <xf numFmtId="14" fontId="131" fillId="0" borderId="0" xfId="0" applyNumberFormat="1" applyFont="1" applyAlignment="1">
      <alignment horizontal="center" vertical="center" wrapText="1"/>
    </xf>
    <xf numFmtId="0" fontId="5" fillId="48" borderId="16" xfId="0" applyFont="1" applyFill="1" applyBorder="1" applyAlignment="1">
      <alignment horizontal="left" indent="1"/>
    </xf>
    <xf numFmtId="0" fontId="5" fillId="48" borderId="46" xfId="0" applyFont="1" applyFill="1" applyBorder="1" applyAlignment="1">
      <alignment horizontal="left" indent="1"/>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Border="1" applyAlignment="1">
      <alignment horizontal="center"/>
    </xf>
    <xf numFmtId="0" fontId="0" fillId="72"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123" fillId="69" borderId="27" xfId="0" applyFont="1" applyFill="1" applyBorder="1" applyAlignment="1">
      <alignment horizontal="center" vertical="center"/>
    </xf>
  </cellXfs>
  <cellStyles count="296">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 3 2" xfId="291"/>
    <cellStyle name="Comma 2_GII2013_Mika_June07" xfId="77"/>
    <cellStyle name="Comma 3" xfId="152"/>
    <cellStyle name="Comma 3 2" xfId="292"/>
    <cellStyle name="Comma 4" xfId="289"/>
    <cellStyle name="Comma 5" xfId="295"/>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uro 2" xfId="29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2" builtinId="8"/>
    <cellStyle name="Hyperlink 2" xfId="172"/>
    <cellStyle name="Hyperlink 3" xfId="283"/>
    <cellStyle name="Hyperlink 4" xfId="294"/>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Neutraal 2" xfId="189"/>
    <cellStyle name="Neutral" xfId="8" builtinId="28" customBuiltin="1"/>
    <cellStyle name="Neutral 2" xfId="190"/>
    <cellStyle name="Neutrale" xfId="191"/>
    <cellStyle name="Normal" xfId="0" builtinId="0"/>
    <cellStyle name="Normal 10" xfId="285"/>
    <cellStyle name="Normal 11" xfId="286"/>
    <cellStyle name="Normal 19" xfId="192"/>
    <cellStyle name="Normal 2" xfId="63"/>
    <cellStyle name="Normal 2 2" xfId="64"/>
    <cellStyle name="Normal 2 2 2" xfId="193"/>
    <cellStyle name="Normal 2 2 3" xfId="194"/>
    <cellStyle name="Normal 2 2_GII2013_Mika_June07" xfId="76"/>
    <cellStyle name="Normal 2 3" xfId="71"/>
    <cellStyle name="Normal 2 3 2" xfId="195"/>
    <cellStyle name="Normal 2 3_GII2013_Mika_June07" xfId="196"/>
    <cellStyle name="Normal 2 4" xfId="197"/>
    <cellStyle name="Normal 2 5" xfId="198"/>
    <cellStyle name="Normal 2 6" xfId="199"/>
    <cellStyle name="Normal 2 7" xfId="200"/>
    <cellStyle name="Normal 2 8" xfId="201"/>
    <cellStyle name="Normal 2_962010071P1G001" xfId="202"/>
    <cellStyle name="Normal 3" xfId="65"/>
    <cellStyle name="Normal 3 2" xfId="203"/>
    <cellStyle name="Normal 3 2 2" xfId="204"/>
    <cellStyle name="Normal 3 2_SSI2012-Finaldata_JRCresults_2003" xfId="205"/>
    <cellStyle name="Normal 3 3" xfId="206"/>
    <cellStyle name="Normal 3 3 2" xfId="207"/>
    <cellStyle name="Normal 3 3_SSI2012-Finaldata_JRCresults_2003" xfId="208"/>
    <cellStyle name="Normal 3 4" xfId="209"/>
    <cellStyle name="Normal 3_SSI2012-Finaldata_JRCresults_2003" xfId="210"/>
    <cellStyle name="Normal 4" xfId="211"/>
    <cellStyle name="Normal 5" xfId="212"/>
    <cellStyle name="Normal 6" xfId="213"/>
    <cellStyle name="Normal 6 2" xfId="214"/>
    <cellStyle name="Normal 7" xfId="215"/>
    <cellStyle name="Normal 8" xfId="216"/>
    <cellStyle name="Normal 9" xfId="284"/>
    <cellStyle name="Normale_Foglio1" xfId="217"/>
    <cellStyle name="Nota" xfId="218"/>
    <cellStyle name="Note" xfId="75" builtinId="10" customBuiltin="1"/>
    <cellStyle name="Note 2" xfId="66"/>
    <cellStyle name="Note 2 2" xfId="72"/>
    <cellStyle name="Note 2 3" xfId="219"/>
    <cellStyle name="Note 3" xfId="290"/>
    <cellStyle name="Notitie 2" xfId="220"/>
    <cellStyle name="Ongeldig 2" xfId="221"/>
    <cellStyle name="Output" xfId="10" builtinId="21" customBuiltin="1"/>
    <cellStyle name="Output 2" xfId="67"/>
    <cellStyle name="Percent" xfId="73" builtinId="5"/>
    <cellStyle name="Percent 2" xfId="222"/>
    <cellStyle name="Percent 3" xfId="288"/>
    <cellStyle name="Prozent_SubCatperStud" xfId="223"/>
    <cellStyle name="row" xfId="224"/>
    <cellStyle name="RowCodes" xfId="225"/>
    <cellStyle name="Row-Col Headings" xfId="226"/>
    <cellStyle name="RowTitles" xfId="227"/>
    <cellStyle name="RowTitles1-Detail" xfId="228"/>
    <cellStyle name="RowTitles-Col2" xfId="229"/>
    <cellStyle name="RowTitles-Detail" xfId="230"/>
    <cellStyle name="ss1" xfId="231"/>
    <cellStyle name="ss10" xfId="232"/>
    <cellStyle name="ss11" xfId="233"/>
    <cellStyle name="ss12" xfId="234"/>
    <cellStyle name="ss13" xfId="235"/>
    <cellStyle name="ss14" xfId="236"/>
    <cellStyle name="ss15" xfId="237"/>
    <cellStyle name="ss16" xfId="238"/>
    <cellStyle name="ss17" xfId="239"/>
    <cellStyle name="ss18" xfId="240"/>
    <cellStyle name="ss19" xfId="241"/>
    <cellStyle name="ss2" xfId="242"/>
    <cellStyle name="ss20" xfId="243"/>
    <cellStyle name="ss21" xfId="244"/>
    <cellStyle name="ss22" xfId="245"/>
    <cellStyle name="ss3" xfId="246"/>
    <cellStyle name="ss4" xfId="247"/>
    <cellStyle name="ss5" xfId="248"/>
    <cellStyle name="ss6" xfId="249"/>
    <cellStyle name="ss7" xfId="250"/>
    <cellStyle name="ss8" xfId="251"/>
    <cellStyle name="ss9" xfId="252"/>
    <cellStyle name="Standaard 2" xfId="253"/>
    <cellStyle name="Standaard 3" xfId="254"/>
    <cellStyle name="Standard_cpi-mp-be-stats" xfId="255"/>
    <cellStyle name="Style 1" xfId="256"/>
    <cellStyle name="Style 2" xfId="257"/>
    <cellStyle name="Table No." xfId="258"/>
    <cellStyle name="Table Title" xfId="259"/>
    <cellStyle name="Tagline" xfId="260"/>
    <cellStyle name="temp" xfId="261"/>
    <cellStyle name="Testo avviso" xfId="262"/>
    <cellStyle name="Testo descrittivo" xfId="263"/>
    <cellStyle name="Title" xfId="1" builtinId="15" customBuiltin="1"/>
    <cellStyle name="Title 1" xfId="264"/>
    <cellStyle name="Title 2" xfId="68"/>
    <cellStyle name="Title 3" xfId="287"/>
    <cellStyle name="title1" xfId="265"/>
    <cellStyle name="Titolo" xfId="266"/>
    <cellStyle name="Titolo 1" xfId="267"/>
    <cellStyle name="Titolo 2" xfId="268"/>
    <cellStyle name="Titolo 3" xfId="269"/>
    <cellStyle name="Titolo 4" xfId="270"/>
    <cellStyle name="Titolo_SSI2012-Finaldata_JRCresults_2003" xfId="271"/>
    <cellStyle name="Totaal 2" xfId="272"/>
    <cellStyle name="Total" xfId="16" builtinId="25" customBuiltin="1"/>
    <cellStyle name="Total 2" xfId="69"/>
    <cellStyle name="Totale" xfId="273"/>
    <cellStyle name="Uitvoer 2" xfId="274"/>
    <cellStyle name="Valore non valido" xfId="275"/>
    <cellStyle name="Valore valido" xfId="276"/>
    <cellStyle name="Verklarende tekst 2" xfId="277"/>
    <cellStyle name="Waarschuwingstekst 2" xfId="278"/>
    <cellStyle name="Währung [0]_Germany" xfId="279"/>
    <cellStyle name="Währung_Germany" xfId="280"/>
    <cellStyle name="Warning Text" xfId="14" builtinId="11" customBuiltin="1"/>
    <cellStyle name="Warning Text 2" xfId="281"/>
  </cellStyles>
  <dxfs count="50">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EFF3FF"/>
      <color rgb="FF238B45"/>
      <color rgb="FFFF6600"/>
      <color rgb="FFBDD7E7"/>
      <color rgb="FF6BAED6"/>
      <color rgb="FF2171B5"/>
      <color rgb="FFEDF8E9"/>
      <color rgb="FFBAE4B3"/>
      <color rgb="FF74C476"/>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1216409</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49249"/>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emdat.be/" TargetMode="External"/><Relationship Id="rId18" Type="http://schemas.openxmlformats.org/officeDocument/2006/relationships/hyperlink" Target="http://data.worldbank.org/indicator/EG.ELC.ACCS.ZS" TargetMode="External"/><Relationship Id="rId26" Type="http://schemas.openxmlformats.org/officeDocument/2006/relationships/hyperlink" Target="http://data.worldbank.org/indicator/SP.POP.TOTL" TargetMode="External"/><Relationship Id="rId39" Type="http://schemas.openxmlformats.org/officeDocument/2006/relationships/hyperlink" Target="http://preview.grid.unep.ch/" TargetMode="External"/><Relationship Id="rId21" Type="http://schemas.openxmlformats.org/officeDocument/2006/relationships/hyperlink" Target="http://www.ornl.gov/sci/landscan/" TargetMode="External"/><Relationship Id="rId34" Type="http://schemas.openxmlformats.org/officeDocument/2006/relationships/hyperlink" Target="http://hdrstats.undp.org/en/indicators/68606.html" TargetMode="External"/><Relationship Id="rId7" Type="http://schemas.openxmlformats.org/officeDocument/2006/relationships/hyperlink" Target="http://apps.who.int/ghodata"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NET.USER.P2" TargetMode="External"/><Relationship Id="rId20" Type="http://schemas.openxmlformats.org/officeDocument/2006/relationships/hyperlink" Target="http://apps.who.int/ghodata" TargetMode="External"/><Relationship Id="rId29" Type="http://schemas.openxmlformats.org/officeDocument/2006/relationships/hyperlink" Target="http://www.emdat.be/" TargetMode="External"/><Relationship Id="rId41" Type="http://schemas.openxmlformats.org/officeDocument/2006/relationships/queryTable" Target="../queryTables/queryTable1.xml"/><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www.hiik.de/en/konfliktbarometer/index.html" TargetMode="External"/><Relationship Id="rId24" Type="http://schemas.openxmlformats.org/officeDocument/2006/relationships/hyperlink" Target="http://www.unicef.org/publications/index_pubs_statistics.html" TargetMode="External"/><Relationship Id="rId32" Type="http://schemas.openxmlformats.org/officeDocument/2006/relationships/hyperlink" Target="http://data.worldbank.org/indicator/BX.TRF.PWKR.CD.DT" TargetMode="External"/><Relationship Id="rId37" Type="http://schemas.openxmlformats.org/officeDocument/2006/relationships/hyperlink" Target="http://www.devinfolive.info/nutritioninfo/test/" TargetMode="External"/><Relationship Id="rId40" Type="http://schemas.openxmlformats.org/officeDocument/2006/relationships/printerSettings" Target="../printerSettings/printerSettings8.bin"/><Relationship Id="rId5" Type="http://schemas.openxmlformats.org/officeDocument/2006/relationships/hyperlink" Target="http://apps.who.int/ghodata" TargetMode="External"/><Relationship Id="rId15" Type="http://schemas.openxmlformats.org/officeDocument/2006/relationships/hyperlink" Target="http://data.worldbank.org/indicator/SH.STA.ACSN" TargetMode="External"/><Relationship Id="rId23" Type="http://schemas.openxmlformats.org/officeDocument/2006/relationships/hyperlink" Target="http://apps.who.int/ghodata" TargetMode="External"/><Relationship Id="rId28" Type="http://schemas.openxmlformats.org/officeDocument/2006/relationships/hyperlink" Target="http://www.fao.org/giews/earthobservation/asis/index_1.jsp?lang=en" TargetMode="External"/><Relationship Id="rId36" Type="http://schemas.openxmlformats.org/officeDocument/2006/relationships/hyperlink" Target="http://conflictrisk.gdacs.org/" TargetMode="External"/><Relationship Id="rId10" Type="http://schemas.openxmlformats.org/officeDocument/2006/relationships/hyperlink" Target="http://cpi.transparency.org/cpi2012/" TargetMode="External"/><Relationship Id="rId19" Type="http://schemas.openxmlformats.org/officeDocument/2006/relationships/hyperlink" Target="http://preview.grid.unep.ch/" TargetMode="External"/><Relationship Id="rId31" Type="http://schemas.openxmlformats.org/officeDocument/2006/relationships/hyperlink" Target="http://www.emdat.be/" TargetMode="External"/><Relationship Id="rId4" Type="http://schemas.openxmlformats.org/officeDocument/2006/relationships/hyperlink" Target="http://stats.uis.unesco.org/unesco" TargetMode="External"/><Relationship Id="rId9" Type="http://schemas.openxmlformats.org/officeDocument/2006/relationships/hyperlink" Target="http://data.worldbank.org/indicator/DT.ODA.ODAT.GN.ZS" TargetMode="External"/><Relationship Id="rId14" Type="http://schemas.openxmlformats.org/officeDocument/2006/relationships/hyperlink" Target="http://data.worldbank.org/indicator/SH.H2O.SAFE.ZS" TargetMode="External"/><Relationship Id="rId22" Type="http://schemas.openxmlformats.org/officeDocument/2006/relationships/hyperlink" Target="http://data.unhcr.org/SahelSituation/region.php" TargetMode="External"/><Relationship Id="rId27" Type="http://schemas.openxmlformats.org/officeDocument/2006/relationships/hyperlink" Target="http://www.acleddata.com/" TargetMode="External"/><Relationship Id="rId30" Type="http://schemas.openxmlformats.org/officeDocument/2006/relationships/hyperlink" Target="http://www.emdat.be/" TargetMode="External"/><Relationship Id="rId35" Type="http://schemas.openxmlformats.org/officeDocument/2006/relationships/hyperlink" Target="http://fts.unocha.org/pageloader.aspx;" TargetMode="External"/><Relationship Id="rId8" Type="http://schemas.openxmlformats.org/officeDocument/2006/relationships/hyperlink" Target="http://preview.grid.unep.ch/" TargetMode="External"/><Relationship Id="rId3" Type="http://schemas.openxmlformats.org/officeDocument/2006/relationships/hyperlink" Target="http://info.worldbank.org/governance/wgi/index.asp" TargetMode="External"/><Relationship Id="rId12" Type="http://schemas.openxmlformats.org/officeDocument/2006/relationships/hyperlink" Target="http://preventionweb.net/applications/hfa/qbnhfa/" TargetMode="External"/><Relationship Id="rId17" Type="http://schemas.openxmlformats.org/officeDocument/2006/relationships/hyperlink" Target="http://data.worldbank.org/indicator/IT.CEL.SETS.P2" TargetMode="External"/><Relationship Id="rId25" Type="http://schemas.openxmlformats.org/officeDocument/2006/relationships/hyperlink" Target="http://data.worldbank.org/indicator/SI.POV.GINI" TargetMode="External"/><Relationship Id="rId33" Type="http://schemas.openxmlformats.org/officeDocument/2006/relationships/hyperlink" Target="http://www.devinfolive.info/nutritioninfo/test/" TargetMode="External"/><Relationship Id="rId38" Type="http://schemas.openxmlformats.org/officeDocument/2006/relationships/hyperlink" Target="http://www.devinfolive.info/nutritioninfo/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70" zoomScaleNormal="70" workbookViewId="0">
      <selection activeCell="H9" sqref="H9"/>
    </sheetView>
  </sheetViews>
  <sheetFormatPr defaultColWidth="9.140625" defaultRowHeight="15" x14ac:dyDescent="0.25"/>
  <cols>
    <col min="1" max="1" width="98.28515625" style="11" customWidth="1"/>
    <col min="2" max="16384" width="9.140625" style="11"/>
  </cols>
  <sheetData>
    <row r="1" spans="1:11" ht="23.25" x14ac:dyDescent="0.25">
      <c r="A1" s="94" t="s">
        <v>685</v>
      </c>
    </row>
    <row r="2" spans="1:11" x14ac:dyDescent="0.25">
      <c r="A2" s="95" t="s">
        <v>776</v>
      </c>
    </row>
    <row r="3" spans="1:11" ht="7.5" customHeight="1" x14ac:dyDescent="0.25">
      <c r="A3" s="17"/>
    </row>
    <row r="4" spans="1:11" ht="6.75" customHeight="1" x14ac:dyDescent="0.25">
      <c r="A4" s="96"/>
    </row>
    <row r="5" spans="1:11" x14ac:dyDescent="0.25">
      <c r="A5" s="97" t="s">
        <v>80</v>
      </c>
    </row>
    <row r="6" spans="1:11" ht="19.5" customHeight="1" x14ac:dyDescent="0.25">
      <c r="A6" s="98" t="s">
        <v>142</v>
      </c>
    </row>
    <row r="7" spans="1:11" ht="63.75" x14ac:dyDescent="0.25">
      <c r="A7" s="147" t="s">
        <v>686</v>
      </c>
    </row>
    <row r="8" spans="1:11" ht="6.75" customHeight="1" x14ac:dyDescent="0.25">
      <c r="A8" s="99"/>
    </row>
    <row r="9" spans="1:11" ht="359.25" customHeight="1" x14ac:dyDescent="0.25">
      <c r="A9" s="100"/>
      <c r="K9"/>
    </row>
    <row r="10" spans="1:11" s="82" customFormat="1" ht="38.25" x14ac:dyDescent="0.2">
      <c r="A10" s="101" t="s">
        <v>143</v>
      </c>
      <c r="K10" s="83"/>
    </row>
    <row r="11" spans="1:11" ht="24" customHeight="1" x14ac:dyDescent="0.25">
      <c r="A11" s="102" t="s">
        <v>81</v>
      </c>
    </row>
    <row r="12" spans="1:11" x14ac:dyDescent="0.25">
      <c r="A12" s="103" t="s">
        <v>611</v>
      </c>
    </row>
    <row r="13" spans="1:11" ht="9" customHeight="1" x14ac:dyDescent="0.25">
      <c r="A13" s="103"/>
    </row>
    <row r="14" spans="1:11" x14ac:dyDescent="0.25">
      <c r="A14" s="104" t="s">
        <v>323</v>
      </c>
    </row>
    <row r="15" spans="1:11" x14ac:dyDescent="0.25">
      <c r="A15" s="105"/>
    </row>
    <row r="16" spans="1:11" x14ac:dyDescent="0.25">
      <c r="A16" s="105"/>
    </row>
    <row r="17" spans="1:1" x14ac:dyDescent="0.25">
      <c r="A17" s="105"/>
    </row>
    <row r="18" spans="1:1" x14ac:dyDescent="0.25">
      <c r="A18" s="105"/>
    </row>
    <row r="19" spans="1:1" x14ac:dyDescent="0.25">
      <c r="A19" s="105"/>
    </row>
    <row r="20" spans="1:1" x14ac:dyDescent="0.25">
      <c r="A20" s="105"/>
    </row>
    <row r="21" spans="1:1" x14ac:dyDescent="0.25">
      <c r="A21" s="105"/>
    </row>
    <row r="22" spans="1:1" x14ac:dyDescent="0.25">
      <c r="A22" s="105"/>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A22" sqref="A22"/>
    </sheetView>
  </sheetViews>
  <sheetFormatPr defaultColWidth="9.140625" defaultRowHeight="15" x14ac:dyDescent="0.25"/>
  <cols>
    <col min="1" max="1" width="70.42578125" bestFit="1" customWidth="1"/>
    <col min="2" max="2" width="21.85546875" bestFit="1" customWidth="1"/>
  </cols>
  <sheetData>
    <row r="1" spans="1:2" ht="23.25" x14ac:dyDescent="0.25">
      <c r="A1" s="106" t="s">
        <v>111</v>
      </c>
      <c r="B1" s="209" t="s">
        <v>83</v>
      </c>
    </row>
    <row r="2" spans="1:2" s="15" customFormat="1" ht="12" customHeight="1" x14ac:dyDescent="0.25">
      <c r="A2" s="107"/>
      <c r="B2" s="209"/>
    </row>
    <row r="3" spans="1:2" s="15" customFormat="1" ht="14.25" customHeight="1" x14ac:dyDescent="0.25">
      <c r="A3" s="84"/>
      <c r="B3" s="85"/>
    </row>
    <row r="4" spans="1:2" x14ac:dyDescent="0.25">
      <c r="A4" s="16" t="s">
        <v>82</v>
      </c>
      <c r="B4" s="15"/>
    </row>
    <row r="5" spans="1:2" ht="18.75" customHeight="1" x14ac:dyDescent="0.25">
      <c r="A5" t="s">
        <v>84</v>
      </c>
      <c r="B5" s="86" t="s">
        <v>775</v>
      </c>
    </row>
    <row r="6" spans="1:2" ht="18.75" customHeight="1" x14ac:dyDescent="0.25">
      <c r="A6" t="s">
        <v>113</v>
      </c>
      <c r="B6" s="86" t="s">
        <v>112</v>
      </c>
    </row>
    <row r="7" spans="1:2" ht="18.75" customHeight="1" x14ac:dyDescent="0.25">
      <c r="A7" s="15" t="s">
        <v>85</v>
      </c>
      <c r="B7" s="86" t="s">
        <v>35</v>
      </c>
    </row>
    <row r="8" spans="1:2" ht="18.75" customHeight="1" x14ac:dyDescent="0.25">
      <c r="A8" s="15" t="s">
        <v>86</v>
      </c>
      <c r="B8" s="86" t="s">
        <v>114</v>
      </c>
    </row>
    <row r="9" spans="1:2" s="15" customFormat="1" ht="18.75" customHeight="1" x14ac:dyDescent="0.25">
      <c r="A9" s="15" t="s">
        <v>318</v>
      </c>
      <c r="B9" s="91" t="s">
        <v>318</v>
      </c>
    </row>
    <row r="10" spans="1:2" ht="18.75" customHeight="1" x14ac:dyDescent="0.25">
      <c r="A10" t="s">
        <v>319</v>
      </c>
      <c r="B10" s="86" t="s">
        <v>319</v>
      </c>
    </row>
    <row r="11" spans="1:2" ht="18.75" customHeight="1" x14ac:dyDescent="0.25">
      <c r="A11" t="s">
        <v>320</v>
      </c>
      <c r="B11" s="86" t="s">
        <v>320</v>
      </c>
    </row>
  </sheetData>
  <mergeCells count="1">
    <mergeCell ref="B1:B2"/>
  </mergeCells>
  <hyperlinks>
    <hyperlink ref="A4" location="Home!A1" display="(home)"/>
    <hyperlink ref="B5" location="'InfoRM 2014 (a-z)'!A1" display="InfoRM 2014 (a-z)"/>
    <hyperlink ref="B6" location="'Hazard &amp; Exposure'!A1" display="Hazard &amp; Exposure"/>
    <hyperlink ref="B7" location="Vulnerability!A1" display="Vulnerability"/>
    <hyperlink ref="B8" location="'Lack of Coping Capacity'!A1" display="Lack of Coping Capacity"/>
    <hyperlink ref="B10" location="'Data Source'!A1" display="Data sources"/>
    <hyperlink ref="B9" location="'Indicator Data'!A1" display="Indicator Data"/>
    <hyperlink ref="B11" location="Regions!A1" display="Reg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8"/>
  <sheetViews>
    <sheetView showGridLines="0" zoomScale="85" zoomScaleNormal="85" workbookViewId="0">
      <pane xSplit="4" ySplit="3" topLeftCell="F4" activePane="bottomRight" state="frozen"/>
      <selection pane="topRight" activeCell="E1" sqref="E1"/>
      <selection pane="bottomLeft" activeCell="A4" sqref="A4"/>
      <selection pane="bottomRight" activeCell="J29" sqref="J29"/>
    </sheetView>
  </sheetViews>
  <sheetFormatPr defaultColWidth="9.140625" defaultRowHeight="15" x14ac:dyDescent="0.25"/>
  <cols>
    <col min="1" max="1" width="12.5703125" style="11" bestFit="1" customWidth="1"/>
    <col min="2" max="2" width="20.28515625" style="11" customWidth="1"/>
    <col min="3" max="3" width="8.5703125" style="11" customWidth="1"/>
    <col min="4" max="4" width="15.7109375" style="11" customWidth="1"/>
    <col min="5" max="35" width="7.7109375" style="11" customWidth="1"/>
    <col min="36" max="16384" width="9.140625" style="11"/>
  </cols>
  <sheetData>
    <row r="1" spans="1:35" ht="16.5" customHeight="1" x14ac:dyDescent="0.3">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row>
    <row r="2" spans="1:35" s="9" customFormat="1" ht="102.75" customHeight="1" thickBot="1" x14ac:dyDescent="0.35">
      <c r="A2" s="117" t="s">
        <v>32</v>
      </c>
      <c r="B2" s="117" t="s">
        <v>331</v>
      </c>
      <c r="C2" s="117" t="s">
        <v>18</v>
      </c>
      <c r="D2" s="117" t="s">
        <v>583</v>
      </c>
      <c r="E2" s="108" t="s">
        <v>612</v>
      </c>
      <c r="F2" s="108" t="s">
        <v>104</v>
      </c>
      <c r="G2" s="108" t="s">
        <v>658</v>
      </c>
      <c r="H2" s="175" t="s">
        <v>701</v>
      </c>
      <c r="I2" s="180" t="s">
        <v>26</v>
      </c>
      <c r="J2" s="108" t="s">
        <v>590</v>
      </c>
      <c r="K2" s="108" t="s">
        <v>707</v>
      </c>
      <c r="L2" s="180" t="s">
        <v>27</v>
      </c>
      <c r="M2" s="109" t="s">
        <v>30</v>
      </c>
      <c r="N2" s="131" t="s">
        <v>73</v>
      </c>
      <c r="O2" s="131" t="s">
        <v>49</v>
      </c>
      <c r="P2" s="131" t="s">
        <v>70</v>
      </c>
      <c r="Q2" s="203" t="s">
        <v>141</v>
      </c>
      <c r="R2" s="131" t="s">
        <v>48</v>
      </c>
      <c r="S2" s="132" t="s">
        <v>110</v>
      </c>
      <c r="T2" s="132" t="s">
        <v>57</v>
      </c>
      <c r="U2" s="132" t="s">
        <v>593</v>
      </c>
      <c r="V2" s="132" t="s">
        <v>58</v>
      </c>
      <c r="W2" s="132" t="s">
        <v>59</v>
      </c>
      <c r="X2" s="110" t="s">
        <v>71</v>
      </c>
      <c r="Y2" s="203" t="s">
        <v>60</v>
      </c>
      <c r="Z2" s="133" t="s">
        <v>31</v>
      </c>
      <c r="AA2" s="134" t="s">
        <v>61</v>
      </c>
      <c r="AB2" s="134" t="s">
        <v>62</v>
      </c>
      <c r="AC2" s="202" t="s">
        <v>28</v>
      </c>
      <c r="AD2" s="134" t="s">
        <v>33</v>
      </c>
      <c r="AE2" s="134" t="s">
        <v>63</v>
      </c>
      <c r="AF2" s="134" t="s">
        <v>64</v>
      </c>
      <c r="AG2" s="202" t="s">
        <v>29</v>
      </c>
      <c r="AH2" s="111" t="s">
        <v>329</v>
      </c>
      <c r="AI2" s="112" t="s">
        <v>65</v>
      </c>
    </row>
    <row r="3" spans="1:35" s="115" customFormat="1" ht="12.75" customHeight="1" thickTop="1" thickBot="1" x14ac:dyDescent="0.3">
      <c r="A3" s="113" t="s">
        <v>327</v>
      </c>
      <c r="B3" s="113" t="s">
        <v>327</v>
      </c>
      <c r="C3" s="113" t="s">
        <v>327</v>
      </c>
      <c r="D3" s="113"/>
      <c r="E3" s="114" t="s">
        <v>328</v>
      </c>
      <c r="F3" s="114" t="s">
        <v>328</v>
      </c>
      <c r="G3" s="114" t="s">
        <v>328</v>
      </c>
      <c r="H3" s="114" t="s">
        <v>328</v>
      </c>
      <c r="I3" s="114" t="s">
        <v>328</v>
      </c>
      <c r="J3" s="114" t="s">
        <v>328</v>
      </c>
      <c r="K3" s="114" t="s">
        <v>328</v>
      </c>
      <c r="L3" s="114" t="s">
        <v>328</v>
      </c>
      <c r="M3" s="114" t="s">
        <v>328</v>
      </c>
      <c r="N3" s="114" t="s">
        <v>328</v>
      </c>
      <c r="O3" s="114" t="s">
        <v>328</v>
      </c>
      <c r="P3" s="114" t="s">
        <v>328</v>
      </c>
      <c r="Q3" s="114" t="s">
        <v>328</v>
      </c>
      <c r="R3" s="114" t="s">
        <v>328</v>
      </c>
      <c r="S3" s="114" t="s">
        <v>328</v>
      </c>
      <c r="T3" s="114" t="s">
        <v>328</v>
      </c>
      <c r="U3" s="114" t="s">
        <v>328</v>
      </c>
      <c r="V3" s="114" t="s">
        <v>328</v>
      </c>
      <c r="W3" s="114" t="s">
        <v>328</v>
      </c>
      <c r="X3" s="114" t="s">
        <v>328</v>
      </c>
      <c r="Y3" s="114" t="s">
        <v>328</v>
      </c>
      <c r="Z3" s="114" t="s">
        <v>328</v>
      </c>
      <c r="AA3" s="114" t="s">
        <v>328</v>
      </c>
      <c r="AB3" s="114" t="s">
        <v>328</v>
      </c>
      <c r="AC3" s="114" t="s">
        <v>328</v>
      </c>
      <c r="AD3" s="114" t="s">
        <v>328</v>
      </c>
      <c r="AE3" s="114" t="s">
        <v>328</v>
      </c>
      <c r="AF3" s="114" t="s">
        <v>328</v>
      </c>
      <c r="AG3" s="114" t="s">
        <v>328</v>
      </c>
      <c r="AH3" s="114" t="s">
        <v>328</v>
      </c>
      <c r="AI3" s="114" t="s">
        <v>328</v>
      </c>
    </row>
    <row r="4" spans="1:35" ht="16.5" customHeight="1" x14ac:dyDescent="0.25">
      <c r="A4" s="138" t="s">
        <v>1</v>
      </c>
      <c r="B4" s="139" t="s">
        <v>332</v>
      </c>
      <c r="C4" s="139" t="s">
        <v>0</v>
      </c>
      <c r="D4" s="140" t="s">
        <v>582</v>
      </c>
      <c r="E4" s="176">
        <f>'Hazard &amp; Exposure'!S3</f>
        <v>1.1000000000000001</v>
      </c>
      <c r="F4" s="176">
        <f>'Hazard &amp; Exposure'!T3</f>
        <v>4.5999999999999996</v>
      </c>
      <c r="G4" s="176">
        <f>'Hazard &amp; Exposure'!U3</f>
        <v>8.1999999999999993</v>
      </c>
      <c r="H4" s="181">
        <f>'Hazard &amp; Exposure'!V3</f>
        <v>5.9</v>
      </c>
      <c r="I4" s="183">
        <f>'Hazard &amp; Exposure'!W3</f>
        <v>5.5</v>
      </c>
      <c r="J4" s="182">
        <f>'Hazard &amp; Exposure'!AC3</f>
        <v>5</v>
      </c>
      <c r="K4" s="181">
        <f>'Hazard &amp; Exposure'!Z3</f>
        <v>6.1</v>
      </c>
      <c r="L4" s="183">
        <f>'Hazard &amp; Exposure'!AD3</f>
        <v>5.6</v>
      </c>
      <c r="M4" s="183">
        <f t="shared" ref="M4" si="0">ROUND((10-GEOMEAN(((10-I4)/10*9+1),((10-L4)/10*9+1)))/9*10,1)</f>
        <v>5.6</v>
      </c>
      <c r="N4" s="184">
        <f>Vulnerability!F3</f>
        <v>9.4</v>
      </c>
      <c r="O4" s="178">
        <f>Vulnerability!I3</f>
        <v>4.9000000000000004</v>
      </c>
      <c r="P4" s="185">
        <f>Vulnerability!P3</f>
        <v>3.6</v>
      </c>
      <c r="Q4" s="183">
        <f>Vulnerability!Q3</f>
        <v>6.8</v>
      </c>
      <c r="R4" s="184">
        <f>Vulnerability!V3</f>
        <v>0</v>
      </c>
      <c r="S4" s="177">
        <f>Vulnerability!AD3</f>
        <v>2.9</v>
      </c>
      <c r="T4" s="177">
        <f>Vulnerability!AG3</f>
        <v>6.9</v>
      </c>
      <c r="U4" s="177">
        <f>Vulnerability!AJ3</f>
        <v>2.2000000000000002</v>
      </c>
      <c r="V4" s="177">
        <f>Vulnerability!AM3</f>
        <v>0.2</v>
      </c>
      <c r="W4" s="177">
        <f>Vulnerability!AP3</f>
        <v>0.5</v>
      </c>
      <c r="X4" s="185">
        <f>Vulnerability!AQ3</f>
        <v>3</v>
      </c>
      <c r="Y4" s="183">
        <f>Vulnerability!AR3</f>
        <v>1.6</v>
      </c>
      <c r="Z4" s="183">
        <f t="shared" ref="Z4" si="1">ROUND((10-GEOMEAN(((10-Q4)/10*9+1),((10-Y4)/10*9+1)))/9*10,1)</f>
        <v>4.7</v>
      </c>
      <c r="AA4" s="186">
        <f>'Lack of Coping Capacity'!G3</f>
        <v>5.5</v>
      </c>
      <c r="AB4" s="187">
        <f>'Lack of Coping Capacity'!J3</f>
        <v>6</v>
      </c>
      <c r="AC4" s="183">
        <f>'Lack of Coping Capacity'!K3</f>
        <v>5.8</v>
      </c>
      <c r="AD4" s="186">
        <f>'Lack of Coping Capacity'!P3</f>
        <v>8.1</v>
      </c>
      <c r="AE4" s="179">
        <f>'Lack of Coping Capacity'!S3</f>
        <v>10</v>
      </c>
      <c r="AF4" s="187">
        <f>'Lack of Coping Capacity'!X3</f>
        <v>5.2</v>
      </c>
      <c r="AG4" s="183">
        <f>'Lack of Coping Capacity'!Y3</f>
        <v>7.8</v>
      </c>
      <c r="AH4" s="183">
        <f t="shared" ref="AH4" si="2">ROUND((10-GEOMEAN(((10-AC4)/10*9+1),((10-AG4)/10*9+1)))/9*10,1)</f>
        <v>6.9</v>
      </c>
      <c r="AI4" s="188">
        <f t="shared" ref="AI4" si="3">ROUND(M4^(1/3)*Z4^(1/3)*AH4^(1/3),1)</f>
        <v>5.7</v>
      </c>
    </row>
    <row r="5" spans="1:35" ht="16.5" customHeight="1" x14ac:dyDescent="0.25">
      <c r="A5" s="141" t="s">
        <v>1</v>
      </c>
      <c r="B5" s="116" t="s">
        <v>333</v>
      </c>
      <c r="C5" s="116" t="s">
        <v>0</v>
      </c>
      <c r="D5" s="98" t="s">
        <v>453</v>
      </c>
      <c r="E5" s="176">
        <f>'Hazard &amp; Exposure'!S4</f>
        <v>0.4</v>
      </c>
      <c r="F5" s="176">
        <f>'Hazard &amp; Exposure'!T4</f>
        <v>1.8</v>
      </c>
      <c r="G5" s="176">
        <f>'Hazard &amp; Exposure'!U4</f>
        <v>1.4</v>
      </c>
      <c r="H5" s="181">
        <f>'Hazard &amp; Exposure'!V4</f>
        <v>3.9</v>
      </c>
      <c r="I5" s="183">
        <f>'Hazard &amp; Exposure'!W4</f>
        <v>2</v>
      </c>
      <c r="J5" s="182">
        <f>'Hazard &amp; Exposure'!AC4</f>
        <v>0</v>
      </c>
      <c r="K5" s="181">
        <f>'Hazard &amp; Exposure'!Z4</f>
        <v>6.1</v>
      </c>
      <c r="L5" s="183">
        <f>'Hazard &amp; Exposure'!AD4</f>
        <v>3.1</v>
      </c>
      <c r="M5" s="183">
        <f t="shared" ref="M5:M68" si="4">ROUND((10-GEOMEAN(((10-I5)/10*9+1),((10-L5)/10*9+1)))/9*10,1)</f>
        <v>2.6</v>
      </c>
      <c r="N5" s="184">
        <f>Vulnerability!F4</f>
        <v>9.1999999999999993</v>
      </c>
      <c r="O5" s="178">
        <f>Vulnerability!I4</f>
        <v>6</v>
      </c>
      <c r="P5" s="185">
        <f>Vulnerability!P4</f>
        <v>3.6</v>
      </c>
      <c r="Q5" s="183">
        <f>Vulnerability!Q4</f>
        <v>7</v>
      </c>
      <c r="R5" s="184">
        <f>Vulnerability!V4</f>
        <v>0</v>
      </c>
      <c r="S5" s="177">
        <f>Vulnerability!AD4</f>
        <v>2.7</v>
      </c>
      <c r="T5" s="177">
        <f>Vulnerability!AG4</f>
        <v>6.8</v>
      </c>
      <c r="U5" s="177">
        <f>Vulnerability!AJ4</f>
        <v>0.8</v>
      </c>
      <c r="V5" s="177">
        <f>Vulnerability!AM4</f>
        <v>0.3</v>
      </c>
      <c r="W5" s="177">
        <f>Vulnerability!AP4</f>
        <v>0</v>
      </c>
      <c r="X5" s="185">
        <f>Vulnerability!AQ4</f>
        <v>2.6</v>
      </c>
      <c r="Y5" s="183">
        <f>Vulnerability!AR4</f>
        <v>1.4</v>
      </c>
      <c r="Z5" s="183">
        <f t="shared" ref="Z5:Z68" si="5">ROUND((10-GEOMEAN(((10-Q5)/10*9+1),((10-Y5)/10*9+1)))/9*10,1)</f>
        <v>4.8</v>
      </c>
      <c r="AA5" s="186">
        <f>'Lack of Coping Capacity'!G4</f>
        <v>5.5</v>
      </c>
      <c r="AB5" s="187">
        <f>'Lack of Coping Capacity'!J4</f>
        <v>6</v>
      </c>
      <c r="AC5" s="183">
        <f>'Lack of Coping Capacity'!K4</f>
        <v>5.8</v>
      </c>
      <c r="AD5" s="186">
        <f>'Lack of Coping Capacity'!P4</f>
        <v>7.4</v>
      </c>
      <c r="AE5" s="179">
        <f>'Lack of Coping Capacity'!S4</f>
        <v>5.2</v>
      </c>
      <c r="AF5" s="187">
        <f>'Lack of Coping Capacity'!X4</f>
        <v>4.9000000000000004</v>
      </c>
      <c r="AG5" s="183">
        <f>'Lack of Coping Capacity'!Y4</f>
        <v>5.8</v>
      </c>
      <c r="AH5" s="183">
        <f t="shared" ref="AH5:AH68" si="6">ROUND((10-GEOMEAN(((10-AC5)/10*9+1),((10-AG5)/10*9+1)))/9*10,1)</f>
        <v>5.8</v>
      </c>
      <c r="AI5" s="188">
        <f t="shared" ref="AI5:AI68" si="7">ROUND(M5^(1/3)*Z5^(1/3)*AH5^(1/3),1)</f>
        <v>4.2</v>
      </c>
    </row>
    <row r="6" spans="1:35" ht="16.5" customHeight="1" x14ac:dyDescent="0.25">
      <c r="A6" s="141" t="s">
        <v>1</v>
      </c>
      <c r="B6" s="116" t="s">
        <v>334</v>
      </c>
      <c r="C6" s="116" t="s">
        <v>0</v>
      </c>
      <c r="D6" s="98" t="s">
        <v>454</v>
      </c>
      <c r="E6" s="176">
        <f>'Hazard &amp; Exposure'!S5</f>
        <v>0.7</v>
      </c>
      <c r="F6" s="176">
        <f>'Hazard &amp; Exposure'!T5</f>
        <v>0.4</v>
      </c>
      <c r="G6" s="176">
        <f>'Hazard &amp; Exposure'!U5</f>
        <v>1.7</v>
      </c>
      <c r="H6" s="181">
        <f>'Hazard &amp; Exposure'!V5</f>
        <v>4.9000000000000004</v>
      </c>
      <c r="I6" s="183">
        <f>'Hazard &amp; Exposure'!W5</f>
        <v>2.1</v>
      </c>
      <c r="J6" s="182">
        <f>'Hazard &amp; Exposure'!AC5</f>
        <v>5</v>
      </c>
      <c r="K6" s="181">
        <f>'Hazard &amp; Exposure'!Z5</f>
        <v>6.1</v>
      </c>
      <c r="L6" s="183">
        <f>'Hazard &amp; Exposure'!AD5</f>
        <v>5.6</v>
      </c>
      <c r="M6" s="183">
        <f t="shared" si="4"/>
        <v>4.0999999999999996</v>
      </c>
      <c r="N6" s="184">
        <f>Vulnerability!F5</f>
        <v>6.6</v>
      </c>
      <c r="O6" s="178">
        <f>Vulnerability!I5</f>
        <v>4.0999999999999996</v>
      </c>
      <c r="P6" s="185">
        <f>Vulnerability!P5</f>
        <v>3.6</v>
      </c>
      <c r="Q6" s="183">
        <f>Vulnerability!Q5</f>
        <v>5.2</v>
      </c>
      <c r="R6" s="184">
        <f>Vulnerability!V5</f>
        <v>1.1000000000000001</v>
      </c>
      <c r="S6" s="177">
        <f>Vulnerability!AD5</f>
        <v>3.9</v>
      </c>
      <c r="T6" s="177">
        <f>Vulnerability!AG5</f>
        <v>4.5</v>
      </c>
      <c r="U6" s="177">
        <f>Vulnerability!AJ5</f>
        <v>1</v>
      </c>
      <c r="V6" s="177">
        <f>Vulnerability!AM5</f>
        <v>0.3</v>
      </c>
      <c r="W6" s="177">
        <f>Vulnerability!AP5</f>
        <v>0.3</v>
      </c>
      <c r="X6" s="185">
        <f>Vulnerability!AQ5</f>
        <v>2.2000000000000002</v>
      </c>
      <c r="Y6" s="183">
        <f>Vulnerability!AR5</f>
        <v>1.7</v>
      </c>
      <c r="Z6" s="183">
        <f t="shared" si="5"/>
        <v>3.7</v>
      </c>
      <c r="AA6" s="186">
        <f>'Lack of Coping Capacity'!G5</f>
        <v>5.5</v>
      </c>
      <c r="AB6" s="187">
        <f>'Lack of Coping Capacity'!J5</f>
        <v>6</v>
      </c>
      <c r="AC6" s="183">
        <f>'Lack of Coping Capacity'!K5</f>
        <v>5.8</v>
      </c>
      <c r="AD6" s="186">
        <f>'Lack of Coping Capacity'!P5</f>
        <v>6.2</v>
      </c>
      <c r="AE6" s="179">
        <f>'Lack of Coping Capacity'!S5</f>
        <v>2.2000000000000002</v>
      </c>
      <c r="AF6" s="187">
        <f>'Lack of Coping Capacity'!X5</f>
        <v>4.9000000000000004</v>
      </c>
      <c r="AG6" s="183">
        <f>'Lack of Coping Capacity'!Y5</f>
        <v>4.4000000000000004</v>
      </c>
      <c r="AH6" s="183">
        <f t="shared" si="6"/>
        <v>5.0999999999999996</v>
      </c>
      <c r="AI6" s="188">
        <f t="shared" si="7"/>
        <v>4.3</v>
      </c>
    </row>
    <row r="7" spans="1:35" ht="16.5" customHeight="1" x14ac:dyDescent="0.25">
      <c r="A7" s="141" t="s">
        <v>1</v>
      </c>
      <c r="B7" s="116" t="s">
        <v>335</v>
      </c>
      <c r="C7" s="116" t="s">
        <v>0</v>
      </c>
      <c r="D7" s="98" t="s">
        <v>455</v>
      </c>
      <c r="E7" s="176">
        <f>'Hazard &amp; Exposure'!S6</f>
        <v>1.4</v>
      </c>
      <c r="F7" s="176">
        <f>'Hazard &amp; Exposure'!T6</f>
        <v>4.8</v>
      </c>
      <c r="G7" s="176">
        <f>'Hazard &amp; Exposure'!U6</f>
        <v>4.3</v>
      </c>
      <c r="H7" s="181">
        <f>'Hazard &amp; Exposure'!V6</f>
        <v>5.9</v>
      </c>
      <c r="I7" s="183">
        <f>'Hazard &amp; Exposure'!W6</f>
        <v>4.3</v>
      </c>
      <c r="J7" s="182">
        <f>'Hazard &amp; Exposure'!AC6</f>
        <v>4</v>
      </c>
      <c r="K7" s="181">
        <f>'Hazard &amp; Exposure'!Z6</f>
        <v>6.1</v>
      </c>
      <c r="L7" s="183">
        <f>'Hazard &amp; Exposure'!AD6</f>
        <v>5.0999999999999996</v>
      </c>
      <c r="M7" s="183">
        <f t="shared" si="4"/>
        <v>4.7</v>
      </c>
      <c r="N7" s="184">
        <f>Vulnerability!F6</f>
        <v>9.4</v>
      </c>
      <c r="O7" s="178">
        <f>Vulnerability!I6</f>
        <v>5.5</v>
      </c>
      <c r="P7" s="185">
        <f>Vulnerability!P6</f>
        <v>3.6</v>
      </c>
      <c r="Q7" s="183">
        <f>Vulnerability!Q6</f>
        <v>7</v>
      </c>
      <c r="R7" s="184">
        <f>Vulnerability!V6</f>
        <v>0</v>
      </c>
      <c r="S7" s="177">
        <f>Vulnerability!AD6</f>
        <v>4.0999999999999996</v>
      </c>
      <c r="T7" s="177">
        <f>Vulnerability!AG6</f>
        <v>5.0999999999999996</v>
      </c>
      <c r="U7" s="177">
        <f>Vulnerability!AJ6</f>
        <v>2.1</v>
      </c>
      <c r="V7" s="177">
        <f>Vulnerability!AM6</f>
        <v>0</v>
      </c>
      <c r="W7" s="177">
        <f>Vulnerability!AP6</f>
        <v>0.1</v>
      </c>
      <c r="X7" s="185">
        <f>Vulnerability!AQ6</f>
        <v>2.5</v>
      </c>
      <c r="Y7" s="183">
        <f>Vulnerability!AR6</f>
        <v>1.3</v>
      </c>
      <c r="Z7" s="183">
        <f t="shared" si="5"/>
        <v>4.8</v>
      </c>
      <c r="AA7" s="186">
        <f>'Lack of Coping Capacity'!G6</f>
        <v>5.5</v>
      </c>
      <c r="AB7" s="187">
        <f>'Lack of Coping Capacity'!J6</f>
        <v>6</v>
      </c>
      <c r="AC7" s="183">
        <f>'Lack of Coping Capacity'!K6</f>
        <v>5.8</v>
      </c>
      <c r="AD7" s="186">
        <f>'Lack of Coping Capacity'!P6</f>
        <v>8.4</v>
      </c>
      <c r="AE7" s="179">
        <f>'Lack of Coping Capacity'!S6</f>
        <v>6</v>
      </c>
      <c r="AF7" s="187">
        <f>'Lack of Coping Capacity'!X6</f>
        <v>5.6</v>
      </c>
      <c r="AG7" s="183">
        <f>'Lack of Coping Capacity'!Y6</f>
        <v>6.7</v>
      </c>
      <c r="AH7" s="183">
        <f t="shared" si="6"/>
        <v>6.3</v>
      </c>
      <c r="AI7" s="188">
        <f t="shared" si="7"/>
        <v>5.2</v>
      </c>
    </row>
    <row r="8" spans="1:35" ht="16.5" customHeight="1" x14ac:dyDescent="0.25">
      <c r="A8" s="141" t="s">
        <v>1</v>
      </c>
      <c r="B8" s="116" t="s">
        <v>336</v>
      </c>
      <c r="C8" s="116" t="s">
        <v>0</v>
      </c>
      <c r="D8" s="98" t="s">
        <v>456</v>
      </c>
      <c r="E8" s="176">
        <f>'Hazard &amp; Exposure'!S7</f>
        <v>3.2</v>
      </c>
      <c r="F8" s="176">
        <f>'Hazard &amp; Exposure'!T7</f>
        <v>5.5</v>
      </c>
      <c r="G8" s="176">
        <f>'Hazard &amp; Exposure'!U7</f>
        <v>8.6</v>
      </c>
      <c r="H8" s="181">
        <f>'Hazard &amp; Exposure'!V7</f>
        <v>6.4</v>
      </c>
      <c r="I8" s="183">
        <f>'Hazard &amp; Exposure'!W7</f>
        <v>6.3</v>
      </c>
      <c r="J8" s="182">
        <f>'Hazard &amp; Exposure'!AC7</f>
        <v>0</v>
      </c>
      <c r="K8" s="181">
        <f>'Hazard &amp; Exposure'!Z7</f>
        <v>6.1</v>
      </c>
      <c r="L8" s="183">
        <f>'Hazard &amp; Exposure'!AD7</f>
        <v>3.1</v>
      </c>
      <c r="M8" s="183">
        <f t="shared" si="4"/>
        <v>4.9000000000000004</v>
      </c>
      <c r="N8" s="184">
        <f>Vulnerability!F7</f>
        <v>9.4</v>
      </c>
      <c r="O8" s="178">
        <f>Vulnerability!I7</f>
        <v>4.0999999999999996</v>
      </c>
      <c r="P8" s="185">
        <f>Vulnerability!P7</f>
        <v>3.6</v>
      </c>
      <c r="Q8" s="183">
        <f>Vulnerability!Q7</f>
        <v>6.6</v>
      </c>
      <c r="R8" s="184">
        <f>Vulnerability!V7</f>
        <v>0</v>
      </c>
      <c r="S8" s="177">
        <f>Vulnerability!AD7</f>
        <v>3.1</v>
      </c>
      <c r="T8" s="177">
        <f>Vulnerability!AG7</f>
        <v>6.7</v>
      </c>
      <c r="U8" s="177">
        <f>Vulnerability!AJ7</f>
        <v>3</v>
      </c>
      <c r="V8" s="177">
        <f>Vulnerability!AM7</f>
        <v>0.2</v>
      </c>
      <c r="W8" s="177">
        <f>Vulnerability!AP7</f>
        <v>5</v>
      </c>
      <c r="X8" s="185">
        <f>Vulnerability!AQ7</f>
        <v>3.9</v>
      </c>
      <c r="Y8" s="183">
        <f>Vulnerability!AR7</f>
        <v>2.2000000000000002</v>
      </c>
      <c r="Z8" s="183">
        <f t="shared" si="5"/>
        <v>4.8</v>
      </c>
      <c r="AA8" s="186">
        <f>'Lack of Coping Capacity'!G7</f>
        <v>5.5</v>
      </c>
      <c r="AB8" s="187">
        <f>'Lack of Coping Capacity'!J7</f>
        <v>6</v>
      </c>
      <c r="AC8" s="183">
        <f>'Lack of Coping Capacity'!K7</f>
        <v>5.8</v>
      </c>
      <c r="AD8" s="186">
        <f>'Lack of Coping Capacity'!P7</f>
        <v>8.5</v>
      </c>
      <c r="AE8" s="179">
        <f>'Lack of Coping Capacity'!S7</f>
        <v>5.6</v>
      </c>
      <c r="AF8" s="187">
        <f>'Lack of Coping Capacity'!X7</f>
        <v>5.3</v>
      </c>
      <c r="AG8" s="183">
        <f>'Lack of Coping Capacity'!Y7</f>
        <v>6.5</v>
      </c>
      <c r="AH8" s="183">
        <f t="shared" si="6"/>
        <v>6.2</v>
      </c>
      <c r="AI8" s="188">
        <f t="shared" si="7"/>
        <v>5.3</v>
      </c>
    </row>
    <row r="9" spans="1:35" s="10" customFormat="1" ht="16.5" customHeight="1" x14ac:dyDescent="0.25">
      <c r="A9" s="141" t="s">
        <v>1</v>
      </c>
      <c r="B9" s="116" t="s">
        <v>337</v>
      </c>
      <c r="C9" s="116" t="s">
        <v>0</v>
      </c>
      <c r="D9" s="98" t="s">
        <v>457</v>
      </c>
      <c r="E9" s="176">
        <f>'Hazard &amp; Exposure'!S8</f>
        <v>2.1</v>
      </c>
      <c r="F9" s="176">
        <f>'Hazard &amp; Exposure'!T8</f>
        <v>3.3</v>
      </c>
      <c r="G9" s="176">
        <f>'Hazard &amp; Exposure'!U8</f>
        <v>6.5</v>
      </c>
      <c r="H9" s="181">
        <f>'Hazard &amp; Exposure'!V8</f>
        <v>5.9</v>
      </c>
      <c r="I9" s="183">
        <f>'Hazard &amp; Exposure'!W8</f>
        <v>4.7</v>
      </c>
      <c r="J9" s="182">
        <f>'Hazard &amp; Exposure'!AC8</f>
        <v>0</v>
      </c>
      <c r="K9" s="181">
        <f>'Hazard &amp; Exposure'!Z8</f>
        <v>6.1</v>
      </c>
      <c r="L9" s="183">
        <f>'Hazard &amp; Exposure'!AD8</f>
        <v>3.1</v>
      </c>
      <c r="M9" s="183">
        <f t="shared" si="4"/>
        <v>3.9</v>
      </c>
      <c r="N9" s="184">
        <f>Vulnerability!F8</f>
        <v>9.4</v>
      </c>
      <c r="O9" s="178">
        <f>Vulnerability!I8</f>
        <v>6</v>
      </c>
      <c r="P9" s="185">
        <f>Vulnerability!P8</f>
        <v>3.6</v>
      </c>
      <c r="Q9" s="183">
        <f>Vulnerability!Q8</f>
        <v>7.1</v>
      </c>
      <c r="R9" s="184">
        <f>Vulnerability!V8</f>
        <v>0</v>
      </c>
      <c r="S9" s="177">
        <f>Vulnerability!AD8</f>
        <v>4.0999999999999996</v>
      </c>
      <c r="T9" s="177">
        <f>Vulnerability!AG8</f>
        <v>7.1</v>
      </c>
      <c r="U9" s="177">
        <f>Vulnerability!AJ8</f>
        <v>3.3</v>
      </c>
      <c r="V9" s="177">
        <f>Vulnerability!AM8</f>
        <v>0.2</v>
      </c>
      <c r="W9" s="177">
        <f>Vulnerability!AP8</f>
        <v>5.2</v>
      </c>
      <c r="X9" s="185">
        <f>Vulnerability!AQ8</f>
        <v>4.3</v>
      </c>
      <c r="Y9" s="183">
        <f>Vulnerability!AR8</f>
        <v>2.4</v>
      </c>
      <c r="Z9" s="183">
        <f t="shared" si="5"/>
        <v>5.2</v>
      </c>
      <c r="AA9" s="186">
        <f>'Lack of Coping Capacity'!G8</f>
        <v>5.5</v>
      </c>
      <c r="AB9" s="187">
        <f>'Lack of Coping Capacity'!J8</f>
        <v>6</v>
      </c>
      <c r="AC9" s="183">
        <f>'Lack of Coping Capacity'!K8</f>
        <v>5.8</v>
      </c>
      <c r="AD9" s="186">
        <f>'Lack of Coping Capacity'!P8</f>
        <v>8.3000000000000007</v>
      </c>
      <c r="AE9" s="179">
        <f>'Lack of Coping Capacity'!S8</f>
        <v>5.7</v>
      </c>
      <c r="AF9" s="187">
        <f>'Lack of Coping Capacity'!X8</f>
        <v>4.9000000000000004</v>
      </c>
      <c r="AG9" s="183">
        <f>'Lack of Coping Capacity'!Y8</f>
        <v>6.3</v>
      </c>
      <c r="AH9" s="183">
        <f t="shared" si="6"/>
        <v>6.1</v>
      </c>
      <c r="AI9" s="188">
        <f t="shared" si="7"/>
        <v>5</v>
      </c>
    </row>
    <row r="10" spans="1:35" ht="16.5" customHeight="1" x14ac:dyDescent="0.25">
      <c r="A10" s="141" t="s">
        <v>1</v>
      </c>
      <c r="B10" s="116" t="s">
        <v>338</v>
      </c>
      <c r="C10" s="116" t="s">
        <v>0</v>
      </c>
      <c r="D10" s="98" t="s">
        <v>458</v>
      </c>
      <c r="E10" s="176">
        <f>'Hazard &amp; Exposure'!S9</f>
        <v>1.1000000000000001</v>
      </c>
      <c r="F10" s="176">
        <f>'Hazard &amp; Exposure'!T9</f>
        <v>3.9</v>
      </c>
      <c r="G10" s="176">
        <f>'Hazard &amp; Exposure'!U9</f>
        <v>5.5</v>
      </c>
      <c r="H10" s="181">
        <f>'Hazard &amp; Exposure'!V9</f>
        <v>5.4</v>
      </c>
      <c r="I10" s="183">
        <f>'Hazard &amp; Exposure'!W9</f>
        <v>4.2</v>
      </c>
      <c r="J10" s="182">
        <f>'Hazard &amp; Exposure'!AC9</f>
        <v>0</v>
      </c>
      <c r="K10" s="181">
        <f>'Hazard &amp; Exposure'!Z9</f>
        <v>6.1</v>
      </c>
      <c r="L10" s="183">
        <f>'Hazard &amp; Exposure'!AD9</f>
        <v>3.1</v>
      </c>
      <c r="M10" s="183">
        <f t="shared" si="4"/>
        <v>3.7</v>
      </c>
      <c r="N10" s="184">
        <f>Vulnerability!F9</f>
        <v>9.4</v>
      </c>
      <c r="O10" s="178">
        <f>Vulnerability!I9</f>
        <v>4.5</v>
      </c>
      <c r="P10" s="185">
        <f>Vulnerability!P9</f>
        <v>3.6</v>
      </c>
      <c r="Q10" s="183">
        <f>Vulnerability!Q9</f>
        <v>6.7</v>
      </c>
      <c r="R10" s="184">
        <f>Vulnerability!V9</f>
        <v>0</v>
      </c>
      <c r="S10" s="177">
        <f>Vulnerability!AD9</f>
        <v>3.4</v>
      </c>
      <c r="T10" s="177">
        <f>Vulnerability!AG9</f>
        <v>6.5</v>
      </c>
      <c r="U10" s="177">
        <f>Vulnerability!AJ9</f>
        <v>2.9</v>
      </c>
      <c r="V10" s="177">
        <f>Vulnerability!AM9</f>
        <v>0</v>
      </c>
      <c r="W10" s="177">
        <f>Vulnerability!AP9</f>
        <v>1.4</v>
      </c>
      <c r="X10" s="185">
        <f>Vulnerability!AQ9</f>
        <v>3.2</v>
      </c>
      <c r="Y10" s="183">
        <f>Vulnerability!AR9</f>
        <v>1.7</v>
      </c>
      <c r="Z10" s="183">
        <f t="shared" si="5"/>
        <v>4.7</v>
      </c>
      <c r="AA10" s="186">
        <f>'Lack of Coping Capacity'!G9</f>
        <v>5.5</v>
      </c>
      <c r="AB10" s="187">
        <f>'Lack of Coping Capacity'!J9</f>
        <v>6</v>
      </c>
      <c r="AC10" s="183">
        <f>'Lack of Coping Capacity'!K9</f>
        <v>5.8</v>
      </c>
      <c r="AD10" s="186">
        <f>'Lack of Coping Capacity'!P9</f>
        <v>8.5</v>
      </c>
      <c r="AE10" s="179">
        <f>'Lack of Coping Capacity'!S9</f>
        <v>6</v>
      </c>
      <c r="AF10" s="187">
        <f>'Lack of Coping Capacity'!X9</f>
        <v>5.8</v>
      </c>
      <c r="AG10" s="183">
        <f>'Lack of Coping Capacity'!Y9</f>
        <v>6.8</v>
      </c>
      <c r="AH10" s="183">
        <f t="shared" si="6"/>
        <v>6.3</v>
      </c>
      <c r="AI10" s="188">
        <f t="shared" si="7"/>
        <v>4.8</v>
      </c>
    </row>
    <row r="11" spans="1:35" ht="16.5" customHeight="1" x14ac:dyDescent="0.25">
      <c r="A11" s="141" t="s">
        <v>1</v>
      </c>
      <c r="B11" s="116" t="s">
        <v>339</v>
      </c>
      <c r="C11" s="116" t="s">
        <v>0</v>
      </c>
      <c r="D11" s="98" t="s">
        <v>459</v>
      </c>
      <c r="E11" s="176">
        <f>'Hazard &amp; Exposure'!S10</f>
        <v>2.5</v>
      </c>
      <c r="F11" s="176">
        <f>'Hazard &amp; Exposure'!T10</f>
        <v>4.8</v>
      </c>
      <c r="G11" s="176">
        <f>'Hazard &amp; Exposure'!U10</f>
        <v>7.1</v>
      </c>
      <c r="H11" s="181">
        <f>'Hazard &amp; Exposure'!V10</f>
        <v>5.4</v>
      </c>
      <c r="I11" s="183">
        <f>'Hazard &amp; Exposure'!W10</f>
        <v>5.2</v>
      </c>
      <c r="J11" s="182">
        <f>'Hazard &amp; Exposure'!AC10</f>
        <v>4</v>
      </c>
      <c r="K11" s="181">
        <f>'Hazard &amp; Exposure'!Z10</f>
        <v>6.1</v>
      </c>
      <c r="L11" s="183">
        <f>'Hazard &amp; Exposure'!AD10</f>
        <v>5.0999999999999996</v>
      </c>
      <c r="M11" s="183">
        <f t="shared" si="4"/>
        <v>5.2</v>
      </c>
      <c r="N11" s="184">
        <f>Vulnerability!F10</f>
        <v>9.4</v>
      </c>
      <c r="O11" s="178">
        <f>Vulnerability!I10</f>
        <v>4.0999999999999996</v>
      </c>
      <c r="P11" s="185">
        <f>Vulnerability!P10</f>
        <v>3.6</v>
      </c>
      <c r="Q11" s="183">
        <f>Vulnerability!Q10</f>
        <v>6.6</v>
      </c>
      <c r="R11" s="184">
        <f>Vulnerability!V10</f>
        <v>0</v>
      </c>
      <c r="S11" s="177">
        <f>Vulnerability!AD10</f>
        <v>3.8</v>
      </c>
      <c r="T11" s="177">
        <f>Vulnerability!AG10</f>
        <v>7.6</v>
      </c>
      <c r="U11" s="177">
        <f>Vulnerability!AJ10</f>
        <v>6.4</v>
      </c>
      <c r="V11" s="177">
        <f>Vulnerability!AM10</f>
        <v>0.2</v>
      </c>
      <c r="W11" s="177">
        <f>Vulnerability!AP10</f>
        <v>4.9000000000000004</v>
      </c>
      <c r="X11" s="185">
        <f>Vulnerability!AQ10</f>
        <v>5</v>
      </c>
      <c r="Y11" s="183">
        <f>Vulnerability!AR10</f>
        <v>2.9</v>
      </c>
      <c r="Z11" s="183">
        <f t="shared" si="5"/>
        <v>5</v>
      </c>
      <c r="AA11" s="186">
        <f>'Lack of Coping Capacity'!G10</f>
        <v>5.5</v>
      </c>
      <c r="AB11" s="187">
        <f>'Lack of Coping Capacity'!J10</f>
        <v>6</v>
      </c>
      <c r="AC11" s="183">
        <f>'Lack of Coping Capacity'!K10</f>
        <v>5.8</v>
      </c>
      <c r="AD11" s="186">
        <f>'Lack of Coping Capacity'!P10</f>
        <v>8.5</v>
      </c>
      <c r="AE11" s="179">
        <f>'Lack of Coping Capacity'!S10</f>
        <v>7.4</v>
      </c>
      <c r="AF11" s="187">
        <f>'Lack of Coping Capacity'!X10</f>
        <v>4.9000000000000004</v>
      </c>
      <c r="AG11" s="183">
        <f>'Lack of Coping Capacity'!Y10</f>
        <v>6.9</v>
      </c>
      <c r="AH11" s="183">
        <f t="shared" si="6"/>
        <v>6.4</v>
      </c>
      <c r="AI11" s="188">
        <f t="shared" si="7"/>
        <v>5.5</v>
      </c>
    </row>
    <row r="12" spans="1:35" ht="16.5" customHeight="1" x14ac:dyDescent="0.25">
      <c r="A12" s="141" t="s">
        <v>1</v>
      </c>
      <c r="B12" s="116" t="s">
        <v>340</v>
      </c>
      <c r="C12" s="116" t="s">
        <v>0</v>
      </c>
      <c r="D12" s="98" t="s">
        <v>460</v>
      </c>
      <c r="E12" s="176">
        <f>'Hazard &amp; Exposure'!S11</f>
        <v>0.4</v>
      </c>
      <c r="F12" s="176">
        <f>'Hazard &amp; Exposure'!T11</f>
        <v>3.3</v>
      </c>
      <c r="G12" s="176">
        <f>'Hazard &amp; Exposure'!U11</f>
        <v>5</v>
      </c>
      <c r="H12" s="181">
        <f>'Hazard &amp; Exposure'!V11</f>
        <v>3.9</v>
      </c>
      <c r="I12" s="183">
        <f>'Hazard &amp; Exposure'!W11</f>
        <v>3.3</v>
      </c>
      <c r="J12" s="182">
        <f>'Hazard &amp; Exposure'!AC11</f>
        <v>4</v>
      </c>
      <c r="K12" s="181">
        <f>'Hazard &amp; Exposure'!Z11</f>
        <v>6.1</v>
      </c>
      <c r="L12" s="183">
        <f>'Hazard &amp; Exposure'!AD11</f>
        <v>5.0999999999999996</v>
      </c>
      <c r="M12" s="183">
        <f t="shared" si="4"/>
        <v>4.3</v>
      </c>
      <c r="N12" s="184">
        <f>Vulnerability!F11</f>
        <v>8.8000000000000007</v>
      </c>
      <c r="O12" s="178">
        <f>Vulnerability!I11</f>
        <v>6</v>
      </c>
      <c r="P12" s="185">
        <f>Vulnerability!P11</f>
        <v>3.6</v>
      </c>
      <c r="Q12" s="183">
        <f>Vulnerability!Q11</f>
        <v>6.8</v>
      </c>
      <c r="R12" s="184">
        <f>Vulnerability!V11</f>
        <v>1.1000000000000001</v>
      </c>
      <c r="S12" s="177">
        <f>Vulnerability!AD11</f>
        <v>3.9</v>
      </c>
      <c r="T12" s="177">
        <f>Vulnerability!AG11</f>
        <v>6.4</v>
      </c>
      <c r="U12" s="177">
        <f>Vulnerability!AJ11</f>
        <v>0.8</v>
      </c>
      <c r="V12" s="177">
        <f>Vulnerability!AM11</f>
        <v>0.3</v>
      </c>
      <c r="W12" s="177">
        <f>Vulnerability!AP11</f>
        <v>0</v>
      </c>
      <c r="X12" s="185">
        <f>Vulnerability!AQ11</f>
        <v>2.7</v>
      </c>
      <c r="Y12" s="183">
        <f>Vulnerability!AR11</f>
        <v>1.9</v>
      </c>
      <c r="Z12" s="183">
        <f t="shared" si="5"/>
        <v>4.8</v>
      </c>
      <c r="AA12" s="186">
        <f>'Lack of Coping Capacity'!G11</f>
        <v>5.5</v>
      </c>
      <c r="AB12" s="187">
        <f>'Lack of Coping Capacity'!J11</f>
        <v>6</v>
      </c>
      <c r="AC12" s="183">
        <f>'Lack of Coping Capacity'!K11</f>
        <v>5.8</v>
      </c>
      <c r="AD12" s="186">
        <f>'Lack of Coping Capacity'!P11</f>
        <v>7.4</v>
      </c>
      <c r="AE12" s="179">
        <f>'Lack of Coping Capacity'!S11</f>
        <v>8.5</v>
      </c>
      <c r="AF12" s="187">
        <f>'Lack of Coping Capacity'!X11</f>
        <v>4.9000000000000004</v>
      </c>
      <c r="AG12" s="183">
        <f>'Lack of Coping Capacity'!Y11</f>
        <v>6.9</v>
      </c>
      <c r="AH12" s="183">
        <f t="shared" si="6"/>
        <v>6.4</v>
      </c>
      <c r="AI12" s="188">
        <f t="shared" si="7"/>
        <v>5.0999999999999996</v>
      </c>
    </row>
    <row r="13" spans="1:35" ht="16.5" customHeight="1" x14ac:dyDescent="0.25">
      <c r="A13" s="141" t="s">
        <v>1</v>
      </c>
      <c r="B13" s="116" t="s">
        <v>347</v>
      </c>
      <c r="C13" s="116" t="s">
        <v>0</v>
      </c>
      <c r="D13" s="98" t="s">
        <v>585</v>
      </c>
      <c r="E13" s="176">
        <f>'Hazard &amp; Exposure'!S12</f>
        <v>2.5</v>
      </c>
      <c r="F13" s="176">
        <f>'Hazard &amp; Exposure'!T12</f>
        <v>2.9</v>
      </c>
      <c r="G13" s="176">
        <f>'Hazard &amp; Exposure'!U12</f>
        <v>5.5</v>
      </c>
      <c r="H13" s="181">
        <f>'Hazard &amp; Exposure'!V12</f>
        <v>6.4</v>
      </c>
      <c r="I13" s="183">
        <f>'Hazard &amp; Exposure'!W12</f>
        <v>4.5</v>
      </c>
      <c r="J13" s="182">
        <f>'Hazard &amp; Exposure'!AC12</f>
        <v>4</v>
      </c>
      <c r="K13" s="181">
        <f>'Hazard &amp; Exposure'!Z12</f>
        <v>6.1</v>
      </c>
      <c r="L13" s="183">
        <f>'Hazard &amp; Exposure'!AD12</f>
        <v>5.0999999999999996</v>
      </c>
      <c r="M13" s="183">
        <f t="shared" si="4"/>
        <v>4.8</v>
      </c>
      <c r="N13" s="184">
        <f>Vulnerability!F12</f>
        <v>9.4</v>
      </c>
      <c r="O13" s="178">
        <f>Vulnerability!I12</f>
        <v>6.5</v>
      </c>
      <c r="P13" s="185">
        <f>Vulnerability!P12</f>
        <v>3.6</v>
      </c>
      <c r="Q13" s="183">
        <f>Vulnerability!Q12</f>
        <v>7.2</v>
      </c>
      <c r="R13" s="184">
        <f>Vulnerability!V12</f>
        <v>1.3</v>
      </c>
      <c r="S13" s="177">
        <f>Vulnerability!AD12</f>
        <v>4.0999999999999996</v>
      </c>
      <c r="T13" s="177">
        <f>Vulnerability!AG12</f>
        <v>7.2</v>
      </c>
      <c r="U13" s="177">
        <f>Vulnerability!AJ12</f>
        <v>4.8</v>
      </c>
      <c r="V13" s="177">
        <f>Vulnerability!AM12</f>
        <v>0.2</v>
      </c>
      <c r="W13" s="177">
        <f>Vulnerability!AP12</f>
        <v>1.6</v>
      </c>
      <c r="X13" s="185">
        <f>Vulnerability!AQ12</f>
        <v>4</v>
      </c>
      <c r="Y13" s="183">
        <f>Vulnerability!AR12</f>
        <v>2.8</v>
      </c>
      <c r="Z13" s="183">
        <f t="shared" si="5"/>
        <v>5.4</v>
      </c>
      <c r="AA13" s="186">
        <f>'Lack of Coping Capacity'!G12</f>
        <v>5.5</v>
      </c>
      <c r="AB13" s="187">
        <f>'Lack of Coping Capacity'!J12</f>
        <v>6</v>
      </c>
      <c r="AC13" s="183">
        <f>'Lack of Coping Capacity'!K12</f>
        <v>5.8</v>
      </c>
      <c r="AD13" s="186">
        <f>'Lack of Coping Capacity'!P12</f>
        <v>8.4</v>
      </c>
      <c r="AE13" s="179">
        <f>'Lack of Coping Capacity'!S12</f>
        <v>8.5</v>
      </c>
      <c r="AF13" s="187">
        <f>'Lack of Coping Capacity'!X12</f>
        <v>4.9000000000000004</v>
      </c>
      <c r="AG13" s="183">
        <f>'Lack of Coping Capacity'!Y12</f>
        <v>7.3</v>
      </c>
      <c r="AH13" s="183">
        <f t="shared" si="6"/>
        <v>6.6</v>
      </c>
      <c r="AI13" s="188">
        <f t="shared" si="7"/>
        <v>5.6</v>
      </c>
    </row>
    <row r="14" spans="1:35" ht="16.5" customHeight="1" x14ac:dyDescent="0.25">
      <c r="A14" s="141" t="s">
        <v>1</v>
      </c>
      <c r="B14" s="116" t="s">
        <v>341</v>
      </c>
      <c r="C14" s="116" t="s">
        <v>0</v>
      </c>
      <c r="D14" s="98" t="s">
        <v>461</v>
      </c>
      <c r="E14" s="176">
        <f>'Hazard &amp; Exposure'!S13</f>
        <v>2.5</v>
      </c>
      <c r="F14" s="176">
        <f>'Hazard &amp; Exposure'!T13</f>
        <v>3.4</v>
      </c>
      <c r="G14" s="176">
        <f>'Hazard &amp; Exposure'!U13</f>
        <v>8.4</v>
      </c>
      <c r="H14" s="181">
        <f>'Hazard &amp; Exposure'!V13</f>
        <v>5.4</v>
      </c>
      <c r="I14" s="183">
        <f>'Hazard &amp; Exposure'!W13</f>
        <v>5.4</v>
      </c>
      <c r="J14" s="182">
        <f>'Hazard &amp; Exposure'!AC13</f>
        <v>0</v>
      </c>
      <c r="K14" s="181">
        <f>'Hazard &amp; Exposure'!Z13</f>
        <v>6.1</v>
      </c>
      <c r="L14" s="183">
        <f>'Hazard &amp; Exposure'!AD13</f>
        <v>3.1</v>
      </c>
      <c r="M14" s="183">
        <f t="shared" si="4"/>
        <v>4.3</v>
      </c>
      <c r="N14" s="184">
        <f>Vulnerability!F13</f>
        <v>9.4</v>
      </c>
      <c r="O14" s="178">
        <f>Vulnerability!I13</f>
        <v>5.6</v>
      </c>
      <c r="P14" s="185">
        <f>Vulnerability!P13</f>
        <v>3.6</v>
      </c>
      <c r="Q14" s="183">
        <f>Vulnerability!Q13</f>
        <v>7</v>
      </c>
      <c r="R14" s="184">
        <f>Vulnerability!V13</f>
        <v>0</v>
      </c>
      <c r="S14" s="177">
        <f>Vulnerability!AD13</f>
        <v>3.4</v>
      </c>
      <c r="T14" s="177">
        <f>Vulnerability!AG13</f>
        <v>7</v>
      </c>
      <c r="U14" s="177">
        <f>Vulnerability!AJ13</f>
        <v>2.2000000000000002</v>
      </c>
      <c r="V14" s="177">
        <f>Vulnerability!AM13</f>
        <v>0</v>
      </c>
      <c r="W14" s="177">
        <f>Vulnerability!AP13</f>
        <v>6.2</v>
      </c>
      <c r="X14" s="185">
        <f>Vulnerability!AQ13</f>
        <v>4.2</v>
      </c>
      <c r="Y14" s="183">
        <f>Vulnerability!AR13</f>
        <v>2.2999999999999998</v>
      </c>
      <c r="Z14" s="183">
        <f t="shared" si="5"/>
        <v>5.0999999999999996</v>
      </c>
      <c r="AA14" s="186">
        <f>'Lack of Coping Capacity'!G13</f>
        <v>5.5</v>
      </c>
      <c r="AB14" s="187">
        <f>'Lack of Coping Capacity'!J13</f>
        <v>6</v>
      </c>
      <c r="AC14" s="183">
        <f>'Lack of Coping Capacity'!K13</f>
        <v>5.8</v>
      </c>
      <c r="AD14" s="186">
        <f>'Lack of Coping Capacity'!P13</f>
        <v>8.5</v>
      </c>
      <c r="AE14" s="179">
        <f>'Lack of Coping Capacity'!S13</f>
        <v>4.5999999999999996</v>
      </c>
      <c r="AF14" s="187">
        <f>'Lack of Coping Capacity'!X13</f>
        <v>5.0999999999999996</v>
      </c>
      <c r="AG14" s="183">
        <f>'Lack of Coping Capacity'!Y13</f>
        <v>6.1</v>
      </c>
      <c r="AH14" s="183">
        <f t="shared" si="6"/>
        <v>6</v>
      </c>
      <c r="AI14" s="188">
        <f t="shared" si="7"/>
        <v>5.0999999999999996</v>
      </c>
    </row>
    <row r="15" spans="1:35" ht="16.5" customHeight="1" x14ac:dyDescent="0.25">
      <c r="A15" s="141" t="s">
        <v>1</v>
      </c>
      <c r="B15" s="207" t="s">
        <v>342</v>
      </c>
      <c r="C15" s="116" t="s">
        <v>0</v>
      </c>
      <c r="D15" s="98" t="s">
        <v>462</v>
      </c>
      <c r="E15" s="176">
        <f>'Hazard &amp; Exposure'!S14</f>
        <v>3.9</v>
      </c>
      <c r="F15" s="176">
        <f>'Hazard &amp; Exposure'!T14</f>
        <v>5.0999999999999996</v>
      </c>
      <c r="G15" s="176">
        <f>'Hazard &amp; Exposure'!U14</f>
        <v>4.3</v>
      </c>
      <c r="H15" s="181">
        <f>'Hazard &amp; Exposure'!V14</f>
        <v>5.9</v>
      </c>
      <c r="I15" s="183">
        <f>'Hazard &amp; Exposure'!W14</f>
        <v>4.8</v>
      </c>
      <c r="J15" s="182">
        <f>'Hazard &amp; Exposure'!AC14</f>
        <v>5</v>
      </c>
      <c r="K15" s="181">
        <f>'Hazard &amp; Exposure'!Z14</f>
        <v>6.1</v>
      </c>
      <c r="L15" s="183">
        <f>'Hazard &amp; Exposure'!AD14</f>
        <v>5.6</v>
      </c>
      <c r="M15" s="183">
        <f t="shared" si="4"/>
        <v>5.2</v>
      </c>
      <c r="N15" s="184">
        <f>Vulnerability!F14</f>
        <v>9.4</v>
      </c>
      <c r="O15" s="178">
        <f>Vulnerability!I14</f>
        <v>6</v>
      </c>
      <c r="P15" s="185">
        <f>Vulnerability!P14</f>
        <v>3.6</v>
      </c>
      <c r="Q15" s="183">
        <f>Vulnerability!Q14</f>
        <v>7.1</v>
      </c>
      <c r="R15" s="184">
        <f>Vulnerability!V14</f>
        <v>6.4</v>
      </c>
      <c r="S15" s="177">
        <f>Vulnerability!AD14</f>
        <v>3.5</v>
      </c>
      <c r="T15" s="177">
        <f>Vulnerability!AG14</f>
        <v>8.3000000000000007</v>
      </c>
      <c r="U15" s="177">
        <f>Vulnerability!AJ14</f>
        <v>6.5</v>
      </c>
      <c r="V15" s="177">
        <f>Vulnerability!AM14</f>
        <v>0.2</v>
      </c>
      <c r="W15" s="177">
        <f>Vulnerability!AP14</f>
        <v>7.2</v>
      </c>
      <c r="X15" s="185">
        <f>Vulnerability!AQ14</f>
        <v>5.8</v>
      </c>
      <c r="Y15" s="183">
        <f>Vulnerability!AR14</f>
        <v>6.1</v>
      </c>
      <c r="Z15" s="183">
        <f t="shared" si="5"/>
        <v>6.6</v>
      </c>
      <c r="AA15" s="186">
        <f>'Lack of Coping Capacity'!G14</f>
        <v>5.5</v>
      </c>
      <c r="AB15" s="187">
        <f>'Lack of Coping Capacity'!J14</f>
        <v>6</v>
      </c>
      <c r="AC15" s="183">
        <f>'Lack of Coping Capacity'!K14</f>
        <v>5.8</v>
      </c>
      <c r="AD15" s="186">
        <f>'Lack of Coping Capacity'!P14</f>
        <v>8.5</v>
      </c>
      <c r="AE15" s="179">
        <f>'Lack of Coping Capacity'!S14</f>
        <v>7.1</v>
      </c>
      <c r="AF15" s="187">
        <f>'Lack of Coping Capacity'!X14</f>
        <v>4.9000000000000004</v>
      </c>
      <c r="AG15" s="183">
        <f>'Lack of Coping Capacity'!Y14</f>
        <v>6.8</v>
      </c>
      <c r="AH15" s="183">
        <f t="shared" si="6"/>
        <v>6.3</v>
      </c>
      <c r="AI15" s="188">
        <f t="shared" si="7"/>
        <v>6</v>
      </c>
    </row>
    <row r="16" spans="1:35" ht="16.5" customHeight="1" thickBot="1" x14ac:dyDescent="0.3">
      <c r="A16" s="142" t="s">
        <v>1</v>
      </c>
      <c r="B16" s="143" t="s">
        <v>343</v>
      </c>
      <c r="C16" s="143" t="s">
        <v>0</v>
      </c>
      <c r="D16" s="144" t="s">
        <v>463</v>
      </c>
      <c r="E16" s="176">
        <f>'Hazard &amp; Exposure'!S15</f>
        <v>1.4</v>
      </c>
      <c r="F16" s="176">
        <f>'Hazard &amp; Exposure'!T15</f>
        <v>1.4</v>
      </c>
      <c r="G16" s="176">
        <f>'Hazard &amp; Exposure'!U15</f>
        <v>1.7</v>
      </c>
      <c r="H16" s="181">
        <f>'Hazard &amp; Exposure'!V15</f>
        <v>3.9</v>
      </c>
      <c r="I16" s="183">
        <f>'Hazard &amp; Exposure'!W15</f>
        <v>2.2000000000000002</v>
      </c>
      <c r="J16" s="182">
        <f>'Hazard &amp; Exposure'!AC15</f>
        <v>4</v>
      </c>
      <c r="K16" s="181">
        <f>'Hazard &amp; Exposure'!Z15</f>
        <v>6.1</v>
      </c>
      <c r="L16" s="183">
        <f>'Hazard &amp; Exposure'!AD15</f>
        <v>5.0999999999999996</v>
      </c>
      <c r="M16" s="183">
        <f t="shared" si="4"/>
        <v>3.8</v>
      </c>
      <c r="N16" s="184">
        <f>Vulnerability!F15</f>
        <v>9.4</v>
      </c>
      <c r="O16" s="178">
        <f>Vulnerability!I15</f>
        <v>6.9</v>
      </c>
      <c r="P16" s="185">
        <f>Vulnerability!P15</f>
        <v>3.6</v>
      </c>
      <c r="Q16" s="183">
        <f>Vulnerability!Q15</f>
        <v>7.3</v>
      </c>
      <c r="R16" s="184">
        <f>Vulnerability!V15</f>
        <v>0</v>
      </c>
      <c r="S16" s="177">
        <f>Vulnerability!AD15</f>
        <v>3.7</v>
      </c>
      <c r="T16" s="177">
        <f>Vulnerability!AG15</f>
        <v>7.6</v>
      </c>
      <c r="U16" s="177">
        <f>Vulnerability!AJ15</f>
        <v>2.8</v>
      </c>
      <c r="V16" s="177">
        <f>Vulnerability!AM15</f>
        <v>0</v>
      </c>
      <c r="W16" s="177">
        <f>Vulnerability!AP15</f>
        <v>1.9</v>
      </c>
      <c r="X16" s="185">
        <f>Vulnerability!AQ15</f>
        <v>3.7</v>
      </c>
      <c r="Y16" s="183">
        <f>Vulnerability!AR15</f>
        <v>2</v>
      </c>
      <c r="Z16" s="183">
        <f t="shared" si="5"/>
        <v>5.2</v>
      </c>
      <c r="AA16" s="186">
        <f>'Lack of Coping Capacity'!G15</f>
        <v>5.5</v>
      </c>
      <c r="AB16" s="187">
        <f>'Lack of Coping Capacity'!J15</f>
        <v>6</v>
      </c>
      <c r="AC16" s="183">
        <f>'Lack of Coping Capacity'!K15</f>
        <v>5.8</v>
      </c>
      <c r="AD16" s="186">
        <f>'Lack of Coping Capacity'!P15</f>
        <v>8.4</v>
      </c>
      <c r="AE16" s="179">
        <f>'Lack of Coping Capacity'!S15</f>
        <v>7.2</v>
      </c>
      <c r="AF16" s="187">
        <f>'Lack of Coping Capacity'!X15</f>
        <v>4.9000000000000004</v>
      </c>
      <c r="AG16" s="183">
        <f>'Lack of Coping Capacity'!Y15</f>
        <v>6.8</v>
      </c>
      <c r="AH16" s="183">
        <f t="shared" si="6"/>
        <v>6.3</v>
      </c>
      <c r="AI16" s="188">
        <f t="shared" si="7"/>
        <v>5</v>
      </c>
    </row>
    <row r="17" spans="1:35" ht="16.5" customHeight="1" x14ac:dyDescent="0.25">
      <c r="A17" s="138" t="s">
        <v>3</v>
      </c>
      <c r="B17" s="139" t="s">
        <v>344</v>
      </c>
      <c r="C17" s="139" t="s">
        <v>2</v>
      </c>
      <c r="D17" s="140" t="s">
        <v>464</v>
      </c>
      <c r="E17" s="176" t="str">
        <f>'Hazard &amp; Exposure'!S16</f>
        <v>x</v>
      </c>
      <c r="F17" s="176">
        <f>'Hazard &amp; Exposure'!T16</f>
        <v>5.0999999999999996</v>
      </c>
      <c r="G17" s="176">
        <f>'Hazard &amp; Exposure'!U16</f>
        <v>8</v>
      </c>
      <c r="H17" s="181">
        <f>'Hazard &amp; Exposure'!V16</f>
        <v>1.6</v>
      </c>
      <c r="I17" s="183">
        <f>'Hazard &amp; Exposure'!W16</f>
        <v>5.5</v>
      </c>
      <c r="J17" s="182">
        <f>'Hazard &amp; Exposure'!AC16</f>
        <v>0</v>
      </c>
      <c r="K17" s="181">
        <f>'Hazard &amp; Exposure'!Z16</f>
        <v>8.6999999999999993</v>
      </c>
      <c r="L17" s="183">
        <f>'Hazard &amp; Exposure'!AD16</f>
        <v>4.4000000000000004</v>
      </c>
      <c r="M17" s="183">
        <f t="shared" si="4"/>
        <v>5</v>
      </c>
      <c r="N17" s="184">
        <f>Vulnerability!F16</f>
        <v>5.8</v>
      </c>
      <c r="O17" s="178">
        <f>Vulnerability!I16</f>
        <v>6.5</v>
      </c>
      <c r="P17" s="185">
        <f>Vulnerability!P16</f>
        <v>1.5</v>
      </c>
      <c r="Q17" s="183">
        <f>Vulnerability!Q16</f>
        <v>4.9000000000000004</v>
      </c>
      <c r="R17" s="184">
        <f>Vulnerability!V16</f>
        <v>7</v>
      </c>
      <c r="S17" s="177">
        <f>Vulnerability!AD16</f>
        <v>4.7</v>
      </c>
      <c r="T17" s="177">
        <f>Vulnerability!AG16</f>
        <v>6.5</v>
      </c>
      <c r="U17" s="177">
        <f>Vulnerability!AJ16</f>
        <v>1.5</v>
      </c>
      <c r="V17" s="177">
        <f>Vulnerability!AM16</f>
        <v>0</v>
      </c>
      <c r="W17" s="177">
        <f>Vulnerability!AP16</f>
        <v>7.7</v>
      </c>
      <c r="X17" s="185">
        <f>Vulnerability!AQ16</f>
        <v>4.7</v>
      </c>
      <c r="Y17" s="183">
        <f>Vulnerability!AR16</f>
        <v>6</v>
      </c>
      <c r="Z17" s="183">
        <f t="shared" si="5"/>
        <v>5.5</v>
      </c>
      <c r="AA17" s="186">
        <f>'Lack of Coping Capacity'!G16</f>
        <v>5.3</v>
      </c>
      <c r="AB17" s="187">
        <f>'Lack of Coping Capacity'!J16</f>
        <v>7</v>
      </c>
      <c r="AC17" s="183">
        <f>'Lack of Coping Capacity'!K16</f>
        <v>6.2</v>
      </c>
      <c r="AD17" s="186">
        <f>'Lack of Coping Capacity'!P16</f>
        <v>6.8</v>
      </c>
      <c r="AE17" s="179">
        <f>'Lack of Coping Capacity'!S16</f>
        <v>5.6</v>
      </c>
      <c r="AF17" s="187">
        <f>'Lack of Coping Capacity'!X16</f>
        <v>6.4</v>
      </c>
      <c r="AG17" s="183">
        <f>'Lack of Coping Capacity'!Y16</f>
        <v>6.3</v>
      </c>
      <c r="AH17" s="183">
        <f t="shared" si="6"/>
        <v>6.3</v>
      </c>
      <c r="AI17" s="188">
        <f t="shared" si="7"/>
        <v>5.6</v>
      </c>
    </row>
    <row r="18" spans="1:35" ht="16.5" customHeight="1" x14ac:dyDescent="0.25">
      <c r="A18" s="141" t="s">
        <v>3</v>
      </c>
      <c r="B18" s="116" t="s">
        <v>334</v>
      </c>
      <c r="C18" s="116" t="s">
        <v>2</v>
      </c>
      <c r="D18" s="98" t="s">
        <v>465</v>
      </c>
      <c r="E18" s="176" t="str">
        <f>'Hazard &amp; Exposure'!S17</f>
        <v>x</v>
      </c>
      <c r="F18" s="176">
        <f>'Hazard &amp; Exposure'!T17</f>
        <v>3.7</v>
      </c>
      <c r="G18" s="176">
        <f>'Hazard &amp; Exposure'!U17</f>
        <v>2</v>
      </c>
      <c r="H18" s="181">
        <f>'Hazard &amp; Exposure'!V17</f>
        <v>2.6</v>
      </c>
      <c r="I18" s="183">
        <f>'Hazard &amp; Exposure'!W17</f>
        <v>2.8</v>
      </c>
      <c r="J18" s="182">
        <f>'Hazard &amp; Exposure'!AC17</f>
        <v>0</v>
      </c>
      <c r="K18" s="181">
        <f>'Hazard &amp; Exposure'!Z17</f>
        <v>8.6999999999999993</v>
      </c>
      <c r="L18" s="183">
        <f>'Hazard &amp; Exposure'!AD17</f>
        <v>4.4000000000000004</v>
      </c>
      <c r="M18" s="183">
        <f t="shared" si="4"/>
        <v>3.6</v>
      </c>
      <c r="N18" s="184">
        <f>Vulnerability!F17</f>
        <v>4.4000000000000004</v>
      </c>
      <c r="O18" s="178">
        <f>Vulnerability!I17</f>
        <v>6.5</v>
      </c>
      <c r="P18" s="185">
        <f>Vulnerability!P17</f>
        <v>1.5</v>
      </c>
      <c r="Q18" s="183">
        <f>Vulnerability!Q17</f>
        <v>4.2</v>
      </c>
      <c r="R18" s="184">
        <f>Vulnerability!V17</f>
        <v>3.7</v>
      </c>
      <c r="S18" s="177">
        <f>Vulnerability!AD17</f>
        <v>5.7</v>
      </c>
      <c r="T18" s="177">
        <f>Vulnerability!AG17</f>
        <v>7.4</v>
      </c>
      <c r="U18" s="177">
        <f>Vulnerability!AJ17</f>
        <v>0</v>
      </c>
      <c r="V18" s="177">
        <f>Vulnerability!AM17</f>
        <v>0</v>
      </c>
      <c r="W18" s="177">
        <f>Vulnerability!AP17</f>
        <v>1.8</v>
      </c>
      <c r="X18" s="185">
        <f>Vulnerability!AQ17</f>
        <v>3.7</v>
      </c>
      <c r="Y18" s="183">
        <f>Vulnerability!AR17</f>
        <v>3.7</v>
      </c>
      <c r="Z18" s="183">
        <f t="shared" si="5"/>
        <v>4</v>
      </c>
      <c r="AA18" s="186">
        <f>'Lack of Coping Capacity'!G17</f>
        <v>5.3</v>
      </c>
      <c r="AB18" s="187">
        <f>'Lack of Coping Capacity'!J17</f>
        <v>7</v>
      </c>
      <c r="AC18" s="183">
        <f>'Lack of Coping Capacity'!K17</f>
        <v>6.2</v>
      </c>
      <c r="AD18" s="186">
        <f>'Lack of Coping Capacity'!P17</f>
        <v>4.8</v>
      </c>
      <c r="AE18" s="179">
        <f>'Lack of Coping Capacity'!S17</f>
        <v>4.3</v>
      </c>
      <c r="AF18" s="187">
        <f>'Lack of Coping Capacity'!X17</f>
        <v>5.8</v>
      </c>
      <c r="AG18" s="183">
        <f>'Lack of Coping Capacity'!Y17</f>
        <v>5</v>
      </c>
      <c r="AH18" s="183">
        <f t="shared" si="6"/>
        <v>5.6</v>
      </c>
      <c r="AI18" s="188">
        <f t="shared" si="7"/>
        <v>4.3</v>
      </c>
    </row>
    <row r="19" spans="1:35" ht="16.5" customHeight="1" x14ac:dyDescent="0.25">
      <c r="A19" s="141" t="s">
        <v>3</v>
      </c>
      <c r="B19" s="207" t="s">
        <v>339</v>
      </c>
      <c r="C19" s="116" t="s">
        <v>2</v>
      </c>
      <c r="D19" s="98" t="s">
        <v>467</v>
      </c>
      <c r="E19" s="176" t="str">
        <f>'Hazard &amp; Exposure'!S18</f>
        <v>x</v>
      </c>
      <c r="F19" s="176">
        <f>'Hazard &amp; Exposure'!T18</f>
        <v>5.5</v>
      </c>
      <c r="G19" s="176">
        <f>'Hazard &amp; Exposure'!U18</f>
        <v>8.6</v>
      </c>
      <c r="H19" s="181">
        <f>'Hazard &amp; Exposure'!V18</f>
        <v>2.1</v>
      </c>
      <c r="I19" s="183">
        <f>'Hazard &amp; Exposure'!W18</f>
        <v>6.1</v>
      </c>
      <c r="J19" s="182">
        <f>'Hazard &amp; Exposure'!AC18</f>
        <v>4</v>
      </c>
      <c r="K19" s="181">
        <f>'Hazard &amp; Exposure'!Z18</f>
        <v>8.6999999999999993</v>
      </c>
      <c r="L19" s="183">
        <f>'Hazard &amp; Exposure'!AD18</f>
        <v>6.4</v>
      </c>
      <c r="M19" s="183">
        <f t="shared" si="4"/>
        <v>6.3</v>
      </c>
      <c r="N19" s="184">
        <f>Vulnerability!F18</f>
        <v>5.9</v>
      </c>
      <c r="O19" s="178">
        <f>Vulnerability!I18</f>
        <v>6.5</v>
      </c>
      <c r="P19" s="185">
        <f>Vulnerability!P18</f>
        <v>1.5</v>
      </c>
      <c r="Q19" s="183">
        <f>Vulnerability!Q18</f>
        <v>5</v>
      </c>
      <c r="R19" s="184">
        <f>Vulnerability!V18</f>
        <v>8.6999999999999993</v>
      </c>
      <c r="S19" s="177">
        <f>Vulnerability!AD18</f>
        <v>5.0999999999999996</v>
      </c>
      <c r="T19" s="177">
        <f>Vulnerability!AG18</f>
        <v>6.1</v>
      </c>
      <c r="U19" s="177">
        <f>Vulnerability!AJ18</f>
        <v>3.5</v>
      </c>
      <c r="V19" s="177">
        <f>Vulnerability!AM18</f>
        <v>0</v>
      </c>
      <c r="W19" s="177">
        <f>Vulnerability!AP18</f>
        <v>7.3</v>
      </c>
      <c r="X19" s="185">
        <f>Vulnerability!AQ18</f>
        <v>4.8</v>
      </c>
      <c r="Y19" s="183">
        <f>Vulnerability!AR18</f>
        <v>7.2</v>
      </c>
      <c r="Z19" s="183">
        <f t="shared" si="5"/>
        <v>6.2</v>
      </c>
      <c r="AA19" s="186">
        <f>'Lack of Coping Capacity'!G18</f>
        <v>5.3</v>
      </c>
      <c r="AB19" s="187">
        <f>'Lack of Coping Capacity'!J18</f>
        <v>7</v>
      </c>
      <c r="AC19" s="183">
        <f>'Lack of Coping Capacity'!K18</f>
        <v>6.2</v>
      </c>
      <c r="AD19" s="186">
        <f>'Lack of Coping Capacity'!P18</f>
        <v>6.4</v>
      </c>
      <c r="AE19" s="179">
        <f>'Lack of Coping Capacity'!S18</f>
        <v>7.1</v>
      </c>
      <c r="AF19" s="187">
        <f>'Lack of Coping Capacity'!X18</f>
        <v>5.3</v>
      </c>
      <c r="AG19" s="183">
        <f>'Lack of Coping Capacity'!Y18</f>
        <v>6.3</v>
      </c>
      <c r="AH19" s="183">
        <f t="shared" si="6"/>
        <v>6.3</v>
      </c>
      <c r="AI19" s="188">
        <f t="shared" si="7"/>
        <v>6.3</v>
      </c>
    </row>
    <row r="20" spans="1:35" ht="16.5" customHeight="1" x14ac:dyDescent="0.25">
      <c r="A20" s="141" t="s">
        <v>3</v>
      </c>
      <c r="B20" s="195" t="s">
        <v>345</v>
      </c>
      <c r="C20" s="116" t="s">
        <v>2</v>
      </c>
      <c r="D20" s="98" t="s">
        <v>466</v>
      </c>
      <c r="E20" s="176" t="str">
        <f>'Hazard &amp; Exposure'!S19</f>
        <v>x</v>
      </c>
      <c r="F20" s="176">
        <f>'Hazard &amp; Exposure'!T19</f>
        <v>7.7</v>
      </c>
      <c r="G20" s="176">
        <f>'Hazard &amp; Exposure'!U19</f>
        <v>7.5</v>
      </c>
      <c r="H20" s="181">
        <f>'Hazard &amp; Exposure'!V19</f>
        <v>3.6</v>
      </c>
      <c r="I20" s="183">
        <f>'Hazard &amp; Exposure'!W19</f>
        <v>6.6</v>
      </c>
      <c r="J20" s="182">
        <f>'Hazard &amp; Exposure'!AC19</f>
        <v>8</v>
      </c>
      <c r="K20" s="181">
        <f>'Hazard &amp; Exposure'!Z19</f>
        <v>8.6999999999999993</v>
      </c>
      <c r="L20" s="183">
        <f>'Hazard &amp; Exposure'!AD19</f>
        <v>8</v>
      </c>
      <c r="M20" s="183">
        <f t="shared" si="4"/>
        <v>7.4</v>
      </c>
      <c r="N20" s="184">
        <f>Vulnerability!F19</f>
        <v>8.9</v>
      </c>
      <c r="O20" s="178">
        <f>Vulnerability!I19</f>
        <v>6.5</v>
      </c>
      <c r="P20" s="185">
        <f>Vulnerability!P19</f>
        <v>1.5</v>
      </c>
      <c r="Q20" s="183">
        <f>Vulnerability!Q19</f>
        <v>6.5</v>
      </c>
      <c r="R20" s="184">
        <f>Vulnerability!V19</f>
        <v>9</v>
      </c>
      <c r="S20" s="177">
        <f>Vulnerability!AD19</f>
        <v>3.8</v>
      </c>
      <c r="T20" s="177">
        <f>Vulnerability!AG19</f>
        <v>7.2</v>
      </c>
      <c r="U20" s="177">
        <f>Vulnerability!AJ19</f>
        <v>1.9</v>
      </c>
      <c r="V20" s="177">
        <f>Vulnerability!AM19</f>
        <v>0</v>
      </c>
      <c r="W20" s="177">
        <f>Vulnerability!AP19</f>
        <v>10</v>
      </c>
      <c r="X20" s="185">
        <f>Vulnerability!AQ19</f>
        <v>6.1</v>
      </c>
      <c r="Y20" s="183">
        <f>Vulnerability!AR19</f>
        <v>7.9</v>
      </c>
      <c r="Z20" s="183">
        <f t="shared" si="5"/>
        <v>7.3</v>
      </c>
      <c r="AA20" s="186">
        <f>'Lack of Coping Capacity'!G19</f>
        <v>5.3</v>
      </c>
      <c r="AB20" s="187">
        <f>'Lack of Coping Capacity'!J19</f>
        <v>7</v>
      </c>
      <c r="AC20" s="183">
        <f>'Lack of Coping Capacity'!K19</f>
        <v>6.2</v>
      </c>
      <c r="AD20" s="186">
        <f>'Lack of Coping Capacity'!P19</f>
        <v>8.1</v>
      </c>
      <c r="AE20" s="179">
        <f>'Lack of Coping Capacity'!S19</f>
        <v>8.6</v>
      </c>
      <c r="AF20" s="187">
        <f>'Lack of Coping Capacity'!X19</f>
        <v>7</v>
      </c>
      <c r="AG20" s="183">
        <f>'Lack of Coping Capacity'!Y19</f>
        <v>7.9</v>
      </c>
      <c r="AH20" s="183">
        <f t="shared" si="6"/>
        <v>7.1</v>
      </c>
      <c r="AI20" s="188">
        <f t="shared" si="7"/>
        <v>7.3</v>
      </c>
    </row>
    <row r="21" spans="1:35" ht="16.5" customHeight="1" x14ac:dyDescent="0.25">
      <c r="A21" s="141" t="s">
        <v>3</v>
      </c>
      <c r="B21" s="116" t="s">
        <v>346</v>
      </c>
      <c r="C21" s="116" t="s">
        <v>2</v>
      </c>
      <c r="D21" s="98" t="s">
        <v>468</v>
      </c>
      <c r="E21" s="176" t="str">
        <f>'Hazard &amp; Exposure'!S20</f>
        <v>x</v>
      </c>
      <c r="F21" s="176">
        <f>'Hazard &amp; Exposure'!T20</f>
        <v>6.1</v>
      </c>
      <c r="G21" s="176">
        <f>'Hazard &amp; Exposure'!U20</f>
        <v>1.2</v>
      </c>
      <c r="H21" s="181">
        <f>'Hazard &amp; Exposure'!V20</f>
        <v>2.6</v>
      </c>
      <c r="I21" s="183">
        <f>'Hazard &amp; Exposure'!W20</f>
        <v>3.6</v>
      </c>
      <c r="J21" s="182">
        <f>'Hazard &amp; Exposure'!AC20</f>
        <v>0</v>
      </c>
      <c r="K21" s="181">
        <f>'Hazard &amp; Exposure'!Z20</f>
        <v>8.6999999999999993</v>
      </c>
      <c r="L21" s="183">
        <f>'Hazard &amp; Exposure'!AD20</f>
        <v>4.4000000000000004</v>
      </c>
      <c r="M21" s="183">
        <f t="shared" si="4"/>
        <v>4</v>
      </c>
      <c r="N21" s="184">
        <f>Vulnerability!F20</f>
        <v>4.0999999999999996</v>
      </c>
      <c r="O21" s="178">
        <f>Vulnerability!I20</f>
        <v>6.5</v>
      </c>
      <c r="P21" s="185">
        <f>Vulnerability!P20</f>
        <v>1.5</v>
      </c>
      <c r="Q21" s="183">
        <f>Vulnerability!Q20</f>
        <v>4.0999999999999996</v>
      </c>
      <c r="R21" s="184">
        <f>Vulnerability!V20</f>
        <v>3.5</v>
      </c>
      <c r="S21" s="177">
        <f>Vulnerability!AD20</f>
        <v>4.2</v>
      </c>
      <c r="T21" s="177">
        <f>Vulnerability!AG20</f>
        <v>6.5</v>
      </c>
      <c r="U21" s="177">
        <f>Vulnerability!AJ20</f>
        <v>0</v>
      </c>
      <c r="V21" s="177">
        <f>Vulnerability!AM20</f>
        <v>0.2</v>
      </c>
      <c r="W21" s="177">
        <f>Vulnerability!AP20</f>
        <v>0.5</v>
      </c>
      <c r="X21" s="185">
        <f>Vulnerability!AQ20</f>
        <v>2.7</v>
      </c>
      <c r="Y21" s="183">
        <f>Vulnerability!AR20</f>
        <v>3.1</v>
      </c>
      <c r="Z21" s="183">
        <f t="shared" si="5"/>
        <v>3.6</v>
      </c>
      <c r="AA21" s="186">
        <f>'Lack of Coping Capacity'!G20</f>
        <v>5.3</v>
      </c>
      <c r="AB21" s="187">
        <f>'Lack of Coping Capacity'!J20</f>
        <v>7</v>
      </c>
      <c r="AC21" s="183">
        <f>'Lack of Coping Capacity'!K20</f>
        <v>6.2</v>
      </c>
      <c r="AD21" s="186">
        <f>'Lack of Coping Capacity'!P20</f>
        <v>4.0999999999999996</v>
      </c>
      <c r="AE21" s="179">
        <f>'Lack of Coping Capacity'!S20</f>
        <v>3.1</v>
      </c>
      <c r="AF21" s="187">
        <f>'Lack of Coping Capacity'!X20</f>
        <v>7</v>
      </c>
      <c r="AG21" s="183">
        <f>'Lack of Coping Capacity'!Y20</f>
        <v>4.7</v>
      </c>
      <c r="AH21" s="183">
        <f t="shared" si="6"/>
        <v>5.5</v>
      </c>
      <c r="AI21" s="188">
        <f t="shared" si="7"/>
        <v>4.3</v>
      </c>
    </row>
    <row r="22" spans="1:35" ht="16.5" customHeight="1" x14ac:dyDescent="0.25">
      <c r="A22" s="141" t="s">
        <v>3</v>
      </c>
      <c r="B22" s="207" t="s">
        <v>347</v>
      </c>
      <c r="C22" s="116" t="s">
        <v>2</v>
      </c>
      <c r="D22" s="98" t="s">
        <v>469</v>
      </c>
      <c r="E22" s="176" t="str">
        <f>'Hazard &amp; Exposure'!S21</f>
        <v>x</v>
      </c>
      <c r="F22" s="176">
        <f>'Hazard &amp; Exposure'!T21</f>
        <v>8.4</v>
      </c>
      <c r="G22" s="176">
        <f>'Hazard &amp; Exposure'!U21</f>
        <v>5</v>
      </c>
      <c r="H22" s="181">
        <f>'Hazard &amp; Exposure'!V21</f>
        <v>1.6</v>
      </c>
      <c r="I22" s="183">
        <f>'Hazard &amp; Exposure'!W21</f>
        <v>5.7</v>
      </c>
      <c r="J22" s="182">
        <f>'Hazard &amp; Exposure'!AC21</f>
        <v>5</v>
      </c>
      <c r="K22" s="181">
        <f>'Hazard &amp; Exposure'!Z21</f>
        <v>8.6999999999999993</v>
      </c>
      <c r="L22" s="183">
        <f>'Hazard &amp; Exposure'!AD21</f>
        <v>6.9</v>
      </c>
      <c r="M22" s="183">
        <f t="shared" si="4"/>
        <v>6.3</v>
      </c>
      <c r="N22" s="184">
        <f>Vulnerability!F21</f>
        <v>8.1</v>
      </c>
      <c r="O22" s="178">
        <f>Vulnerability!I21</f>
        <v>6.5</v>
      </c>
      <c r="P22" s="185">
        <f>Vulnerability!P21</f>
        <v>1.5</v>
      </c>
      <c r="Q22" s="183">
        <f>Vulnerability!Q21</f>
        <v>6.1</v>
      </c>
      <c r="R22" s="184">
        <f>Vulnerability!V21</f>
        <v>4.9000000000000004</v>
      </c>
      <c r="S22" s="177">
        <f>Vulnerability!AD21</f>
        <v>3.7</v>
      </c>
      <c r="T22" s="177">
        <f>Vulnerability!AG21</f>
        <v>7</v>
      </c>
      <c r="U22" s="177">
        <f>Vulnerability!AJ21</f>
        <v>2.4</v>
      </c>
      <c r="V22" s="177">
        <f>Vulnerability!AM21</f>
        <v>0</v>
      </c>
      <c r="W22" s="177">
        <f>Vulnerability!AP21</f>
        <v>7.6</v>
      </c>
      <c r="X22" s="185">
        <f>Vulnerability!AQ21</f>
        <v>4.8</v>
      </c>
      <c r="Y22" s="183">
        <f>Vulnerability!AR21</f>
        <v>4.9000000000000004</v>
      </c>
      <c r="Z22" s="183">
        <f t="shared" si="5"/>
        <v>5.5</v>
      </c>
      <c r="AA22" s="186">
        <f>'Lack of Coping Capacity'!G21</f>
        <v>5.3</v>
      </c>
      <c r="AB22" s="187">
        <f>'Lack of Coping Capacity'!J21</f>
        <v>7</v>
      </c>
      <c r="AC22" s="183">
        <f>'Lack of Coping Capacity'!K21</f>
        <v>6.2</v>
      </c>
      <c r="AD22" s="186">
        <f>'Lack of Coping Capacity'!P21</f>
        <v>7.7</v>
      </c>
      <c r="AE22" s="179">
        <f>'Lack of Coping Capacity'!S21</f>
        <v>8.3000000000000007</v>
      </c>
      <c r="AF22" s="187">
        <f>'Lack of Coping Capacity'!X21</f>
        <v>6.9</v>
      </c>
      <c r="AG22" s="183">
        <f>'Lack of Coping Capacity'!Y21</f>
        <v>7.6</v>
      </c>
      <c r="AH22" s="183">
        <f t="shared" si="6"/>
        <v>7</v>
      </c>
      <c r="AI22" s="188">
        <f t="shared" si="7"/>
        <v>6.2</v>
      </c>
    </row>
    <row r="23" spans="1:35" ht="16.5" customHeight="1" x14ac:dyDescent="0.25">
      <c r="A23" s="141" t="s">
        <v>3</v>
      </c>
      <c r="B23" s="116" t="s">
        <v>348</v>
      </c>
      <c r="C23" s="116" t="s">
        <v>2</v>
      </c>
      <c r="D23" s="98" t="s">
        <v>470</v>
      </c>
      <c r="E23" s="176" t="str">
        <f>'Hazard &amp; Exposure'!S22</f>
        <v>x</v>
      </c>
      <c r="F23" s="176">
        <f>'Hazard &amp; Exposure'!T22</f>
        <v>2.4</v>
      </c>
      <c r="G23" s="176">
        <f>'Hazard &amp; Exposure'!U22</f>
        <v>9</v>
      </c>
      <c r="H23" s="181">
        <f>'Hazard &amp; Exposure'!V22</f>
        <v>2.1</v>
      </c>
      <c r="I23" s="183">
        <f>'Hazard &amp; Exposure'!W22</f>
        <v>5.6</v>
      </c>
      <c r="J23" s="182">
        <f>'Hazard &amp; Exposure'!AC22</f>
        <v>7</v>
      </c>
      <c r="K23" s="181">
        <f>'Hazard &amp; Exposure'!Z22</f>
        <v>8.6999999999999993</v>
      </c>
      <c r="L23" s="183">
        <f>'Hazard &amp; Exposure'!AD22</f>
        <v>7.9</v>
      </c>
      <c r="M23" s="183">
        <f t="shared" si="4"/>
        <v>6.9</v>
      </c>
      <c r="N23" s="184">
        <f>Vulnerability!F22</f>
        <v>4.9000000000000004</v>
      </c>
      <c r="O23" s="178">
        <f>Vulnerability!I22</f>
        <v>6.5</v>
      </c>
      <c r="P23" s="185">
        <f>Vulnerability!P22</f>
        <v>1.5</v>
      </c>
      <c r="Q23" s="183">
        <f>Vulnerability!Q22</f>
        <v>4.5</v>
      </c>
      <c r="R23" s="184">
        <f>Vulnerability!V22</f>
        <v>0</v>
      </c>
      <c r="S23" s="177">
        <f>Vulnerability!AD22</f>
        <v>4.8</v>
      </c>
      <c r="T23" s="177">
        <f>Vulnerability!AG22</f>
        <v>4.9000000000000004</v>
      </c>
      <c r="U23" s="177">
        <f>Vulnerability!AJ22</f>
        <v>0</v>
      </c>
      <c r="V23" s="177">
        <f>Vulnerability!AM22</f>
        <v>0</v>
      </c>
      <c r="W23" s="177">
        <f>Vulnerability!AP22</f>
        <v>9</v>
      </c>
      <c r="X23" s="185">
        <f>Vulnerability!AQ22</f>
        <v>4.8</v>
      </c>
      <c r="Y23" s="183">
        <f>Vulnerability!AR22</f>
        <v>2.7</v>
      </c>
      <c r="Z23" s="183">
        <f t="shared" si="5"/>
        <v>3.7</v>
      </c>
      <c r="AA23" s="186">
        <f>'Lack of Coping Capacity'!G22</f>
        <v>5.3</v>
      </c>
      <c r="AB23" s="187">
        <f>'Lack of Coping Capacity'!J22</f>
        <v>7</v>
      </c>
      <c r="AC23" s="183">
        <f>'Lack of Coping Capacity'!K22</f>
        <v>6.2</v>
      </c>
      <c r="AD23" s="186">
        <f>'Lack of Coping Capacity'!P22</f>
        <v>5.9</v>
      </c>
      <c r="AE23" s="179">
        <f>'Lack of Coping Capacity'!S22</f>
        <v>6.8</v>
      </c>
      <c r="AF23" s="187">
        <f>'Lack of Coping Capacity'!X22</f>
        <v>7.1</v>
      </c>
      <c r="AG23" s="183">
        <f>'Lack of Coping Capacity'!Y22</f>
        <v>6.6</v>
      </c>
      <c r="AH23" s="183">
        <f t="shared" si="6"/>
        <v>6.4</v>
      </c>
      <c r="AI23" s="188">
        <f t="shared" si="7"/>
        <v>5.5</v>
      </c>
    </row>
    <row r="24" spans="1:35" ht="16.5" customHeight="1" x14ac:dyDescent="0.25">
      <c r="A24" s="141" t="s">
        <v>3</v>
      </c>
      <c r="B24" s="116" t="s">
        <v>349</v>
      </c>
      <c r="C24" s="116" t="s">
        <v>2</v>
      </c>
      <c r="D24" s="98" t="s">
        <v>471</v>
      </c>
      <c r="E24" s="176" t="str">
        <f>'Hazard &amp; Exposure'!S23</f>
        <v>x</v>
      </c>
      <c r="F24" s="176">
        <f>'Hazard &amp; Exposure'!T23</f>
        <v>3</v>
      </c>
      <c r="G24" s="176">
        <f>'Hazard &amp; Exposure'!U23</f>
        <v>8.5</v>
      </c>
      <c r="H24" s="181">
        <f>'Hazard &amp; Exposure'!V23</f>
        <v>2.6</v>
      </c>
      <c r="I24" s="183">
        <f>'Hazard &amp; Exposure'!W23</f>
        <v>5.5</v>
      </c>
      <c r="J24" s="182">
        <f>'Hazard &amp; Exposure'!AC23</f>
        <v>4</v>
      </c>
      <c r="K24" s="181">
        <f>'Hazard &amp; Exposure'!Z23</f>
        <v>8.6999999999999993</v>
      </c>
      <c r="L24" s="183">
        <f>'Hazard &amp; Exposure'!AD23</f>
        <v>6.4</v>
      </c>
      <c r="M24" s="183">
        <f t="shared" si="4"/>
        <v>6</v>
      </c>
      <c r="N24" s="184">
        <f>Vulnerability!F23</f>
        <v>4.7</v>
      </c>
      <c r="O24" s="178">
        <f>Vulnerability!I23</f>
        <v>6.5</v>
      </c>
      <c r="P24" s="185">
        <f>Vulnerability!P23</f>
        <v>1.5</v>
      </c>
      <c r="Q24" s="183">
        <f>Vulnerability!Q23</f>
        <v>4.4000000000000004</v>
      </c>
      <c r="R24" s="184">
        <f>Vulnerability!V23</f>
        <v>0</v>
      </c>
      <c r="S24" s="177">
        <f>Vulnerability!AD23</f>
        <v>4.3</v>
      </c>
      <c r="T24" s="177">
        <f>Vulnerability!AG23</f>
        <v>6.4</v>
      </c>
      <c r="U24" s="177">
        <f>Vulnerability!AJ23</f>
        <v>0</v>
      </c>
      <c r="V24" s="177">
        <f>Vulnerability!AM23</f>
        <v>0.6</v>
      </c>
      <c r="W24" s="177">
        <f>Vulnerability!AP23</f>
        <v>9</v>
      </c>
      <c r="X24" s="185">
        <f>Vulnerability!AQ23</f>
        <v>5.0999999999999996</v>
      </c>
      <c r="Y24" s="183">
        <f>Vulnerability!AR23</f>
        <v>2.9</v>
      </c>
      <c r="Z24" s="183">
        <f t="shared" si="5"/>
        <v>3.7</v>
      </c>
      <c r="AA24" s="186">
        <f>'Lack of Coping Capacity'!G23</f>
        <v>5.3</v>
      </c>
      <c r="AB24" s="187">
        <f>'Lack of Coping Capacity'!J23</f>
        <v>7</v>
      </c>
      <c r="AC24" s="183">
        <f>'Lack of Coping Capacity'!K23</f>
        <v>6.2</v>
      </c>
      <c r="AD24" s="186">
        <f>'Lack of Coping Capacity'!P23</f>
        <v>5</v>
      </c>
      <c r="AE24" s="179">
        <f>'Lack of Coping Capacity'!S23</f>
        <v>6.4</v>
      </c>
      <c r="AF24" s="187">
        <f>'Lack of Coping Capacity'!X23</f>
        <v>6.8</v>
      </c>
      <c r="AG24" s="183">
        <f>'Lack of Coping Capacity'!Y23</f>
        <v>6.1</v>
      </c>
      <c r="AH24" s="183">
        <f t="shared" si="6"/>
        <v>6.2</v>
      </c>
      <c r="AI24" s="188">
        <f t="shared" si="7"/>
        <v>5.2</v>
      </c>
    </row>
    <row r="25" spans="1:35" ht="16.5" customHeight="1" x14ac:dyDescent="0.25">
      <c r="A25" s="141" t="s">
        <v>3</v>
      </c>
      <c r="B25" s="116" t="s">
        <v>350</v>
      </c>
      <c r="C25" s="116" t="s">
        <v>2</v>
      </c>
      <c r="D25" s="98" t="s">
        <v>472</v>
      </c>
      <c r="E25" s="176" t="str">
        <f>'Hazard &amp; Exposure'!S24</f>
        <v>x</v>
      </c>
      <c r="F25" s="176">
        <f>'Hazard &amp; Exposure'!T24</f>
        <v>4.8</v>
      </c>
      <c r="G25" s="176">
        <f>'Hazard &amp; Exposure'!U24</f>
        <v>7.9</v>
      </c>
      <c r="H25" s="181">
        <f>'Hazard &amp; Exposure'!V24</f>
        <v>2.6</v>
      </c>
      <c r="I25" s="183">
        <f>'Hazard &amp; Exposure'!W24</f>
        <v>5.5</v>
      </c>
      <c r="J25" s="182">
        <f>'Hazard &amp; Exposure'!AC24</f>
        <v>0</v>
      </c>
      <c r="K25" s="181">
        <f>'Hazard &amp; Exposure'!Z24</f>
        <v>8.6999999999999993</v>
      </c>
      <c r="L25" s="183">
        <f>'Hazard &amp; Exposure'!AD24</f>
        <v>4.4000000000000004</v>
      </c>
      <c r="M25" s="183">
        <f t="shared" si="4"/>
        <v>5</v>
      </c>
      <c r="N25" s="184">
        <f>Vulnerability!F24</f>
        <v>4.5999999999999996</v>
      </c>
      <c r="O25" s="178">
        <f>Vulnerability!I24</f>
        <v>6.5</v>
      </c>
      <c r="P25" s="185">
        <f>Vulnerability!P24</f>
        <v>1.5</v>
      </c>
      <c r="Q25" s="183">
        <f>Vulnerability!Q24</f>
        <v>4.3</v>
      </c>
      <c r="R25" s="184">
        <f>Vulnerability!V24</f>
        <v>0</v>
      </c>
      <c r="S25" s="177">
        <f>Vulnerability!AD24</f>
        <v>4.9000000000000004</v>
      </c>
      <c r="T25" s="177">
        <f>Vulnerability!AG24</f>
        <v>7.7</v>
      </c>
      <c r="U25" s="177">
        <f>Vulnerability!AJ24</f>
        <v>0</v>
      </c>
      <c r="V25" s="177">
        <f>Vulnerability!AM24</f>
        <v>0</v>
      </c>
      <c r="W25" s="177">
        <f>Vulnerability!AP24</f>
        <v>3.5</v>
      </c>
      <c r="X25" s="185">
        <f>Vulnerability!AQ24</f>
        <v>3.9</v>
      </c>
      <c r="Y25" s="183">
        <f>Vulnerability!AR24</f>
        <v>2.2000000000000002</v>
      </c>
      <c r="Z25" s="183">
        <f t="shared" si="5"/>
        <v>3.3</v>
      </c>
      <c r="AA25" s="186">
        <f>'Lack of Coping Capacity'!G24</f>
        <v>5.3</v>
      </c>
      <c r="AB25" s="187">
        <f>'Lack of Coping Capacity'!J24</f>
        <v>7</v>
      </c>
      <c r="AC25" s="183">
        <f>'Lack of Coping Capacity'!K24</f>
        <v>6.2</v>
      </c>
      <c r="AD25" s="186">
        <f>'Lack of Coping Capacity'!P24</f>
        <v>4.5</v>
      </c>
      <c r="AE25" s="179">
        <f>'Lack of Coping Capacity'!S24</f>
        <v>6.7</v>
      </c>
      <c r="AF25" s="187">
        <f>'Lack of Coping Capacity'!X24</f>
        <v>5.5</v>
      </c>
      <c r="AG25" s="183">
        <f>'Lack of Coping Capacity'!Y24</f>
        <v>5.6</v>
      </c>
      <c r="AH25" s="183">
        <f t="shared" si="6"/>
        <v>5.9</v>
      </c>
      <c r="AI25" s="188">
        <f t="shared" si="7"/>
        <v>4.5999999999999996</v>
      </c>
    </row>
    <row r="26" spans="1:35" ht="16.5" customHeight="1" thickBot="1" x14ac:dyDescent="0.3">
      <c r="A26" s="142" t="s">
        <v>3</v>
      </c>
      <c r="B26" s="143" t="s">
        <v>343</v>
      </c>
      <c r="C26" s="143" t="s">
        <v>2</v>
      </c>
      <c r="D26" s="144" t="s">
        <v>473</v>
      </c>
      <c r="E26" s="176" t="str">
        <f>'Hazard &amp; Exposure'!S25</f>
        <v>x</v>
      </c>
      <c r="F26" s="176">
        <f>'Hazard &amp; Exposure'!T25</f>
        <v>4.5</v>
      </c>
      <c r="G26" s="176">
        <f>'Hazard &amp; Exposure'!U25</f>
        <v>5.5</v>
      </c>
      <c r="H26" s="181">
        <f>'Hazard &amp; Exposure'!V25</f>
        <v>2.6</v>
      </c>
      <c r="I26" s="183">
        <f>'Hazard &amp; Exposure'!W25</f>
        <v>4.3</v>
      </c>
      <c r="J26" s="182">
        <f>'Hazard &amp; Exposure'!AC25</f>
        <v>8</v>
      </c>
      <c r="K26" s="181">
        <f>'Hazard &amp; Exposure'!Z25</f>
        <v>8.6999999999999993</v>
      </c>
      <c r="L26" s="183">
        <f>'Hazard &amp; Exposure'!AD25</f>
        <v>8</v>
      </c>
      <c r="M26" s="183">
        <f t="shared" si="4"/>
        <v>6.5</v>
      </c>
      <c r="N26" s="184">
        <f>Vulnerability!F25</f>
        <v>4.5999999999999996</v>
      </c>
      <c r="O26" s="178">
        <f>Vulnerability!I25</f>
        <v>6.5</v>
      </c>
      <c r="P26" s="185">
        <f>Vulnerability!P25</f>
        <v>1.5</v>
      </c>
      <c r="Q26" s="183">
        <f>Vulnerability!Q25</f>
        <v>4.3</v>
      </c>
      <c r="R26" s="184">
        <f>Vulnerability!V25</f>
        <v>0</v>
      </c>
      <c r="S26" s="177">
        <f>Vulnerability!AD25</f>
        <v>3.9</v>
      </c>
      <c r="T26" s="177">
        <f>Vulnerability!AG25</f>
        <v>6</v>
      </c>
      <c r="U26" s="177">
        <f>Vulnerability!AJ25</f>
        <v>1.7</v>
      </c>
      <c r="V26" s="177">
        <f>Vulnerability!AM25</f>
        <v>0</v>
      </c>
      <c r="W26" s="177">
        <f>Vulnerability!AP25</f>
        <v>6.4</v>
      </c>
      <c r="X26" s="185">
        <f>Vulnerability!AQ25</f>
        <v>4</v>
      </c>
      <c r="Y26" s="183">
        <f>Vulnerability!AR25</f>
        <v>2.2000000000000002</v>
      </c>
      <c r="Z26" s="183">
        <f t="shared" si="5"/>
        <v>3.3</v>
      </c>
      <c r="AA26" s="186">
        <f>'Lack of Coping Capacity'!G25</f>
        <v>5.3</v>
      </c>
      <c r="AB26" s="187">
        <f>'Lack of Coping Capacity'!J25</f>
        <v>7</v>
      </c>
      <c r="AC26" s="183">
        <f>'Lack of Coping Capacity'!K25</f>
        <v>6.2</v>
      </c>
      <c r="AD26" s="186">
        <f>'Lack of Coping Capacity'!P25</f>
        <v>5.0999999999999996</v>
      </c>
      <c r="AE26" s="179">
        <f>'Lack of Coping Capacity'!S25</f>
        <v>6.8</v>
      </c>
      <c r="AF26" s="187">
        <f>'Lack of Coping Capacity'!X25</f>
        <v>5.7</v>
      </c>
      <c r="AG26" s="183">
        <f>'Lack of Coping Capacity'!Y25</f>
        <v>5.9</v>
      </c>
      <c r="AH26" s="183">
        <f t="shared" si="6"/>
        <v>6.1</v>
      </c>
      <c r="AI26" s="188">
        <f t="shared" si="7"/>
        <v>5.0999999999999996</v>
      </c>
    </row>
    <row r="27" spans="1:35" ht="16.5" customHeight="1" x14ac:dyDescent="0.25">
      <c r="A27" s="138" t="s">
        <v>7</v>
      </c>
      <c r="B27" s="116" t="s">
        <v>351</v>
      </c>
      <c r="C27" s="116" t="s">
        <v>6</v>
      </c>
      <c r="D27" s="98" t="s">
        <v>474</v>
      </c>
      <c r="E27" s="176">
        <f>'Hazard &amp; Exposure'!S26</f>
        <v>0</v>
      </c>
      <c r="F27" s="176">
        <f>'Hazard &amp; Exposure'!T26</f>
        <v>0</v>
      </c>
      <c r="G27" s="176">
        <f>'Hazard &amp; Exposure'!U26</f>
        <v>0</v>
      </c>
      <c r="H27" s="181">
        <f>'Hazard &amp; Exposure'!V26</f>
        <v>2</v>
      </c>
      <c r="I27" s="183">
        <f>'Hazard &amp; Exposure'!W26</f>
        <v>0.5</v>
      </c>
      <c r="J27" s="182">
        <f>'Hazard &amp; Exposure'!AC26</f>
        <v>5</v>
      </c>
      <c r="K27" s="181">
        <f>'Hazard &amp; Exposure'!Z26</f>
        <v>1.7</v>
      </c>
      <c r="L27" s="183">
        <f>'Hazard &amp; Exposure'!AD26</f>
        <v>3.4</v>
      </c>
      <c r="M27" s="183">
        <f t="shared" si="4"/>
        <v>2.1</v>
      </c>
      <c r="N27" s="184">
        <f>Vulnerability!F26</f>
        <v>5.2</v>
      </c>
      <c r="O27" s="178">
        <f>Vulnerability!I26</f>
        <v>7.1</v>
      </c>
      <c r="P27" s="185">
        <f>Vulnerability!P26</f>
        <v>6.2</v>
      </c>
      <c r="Q27" s="183">
        <f>Vulnerability!Q26</f>
        <v>5.9</v>
      </c>
      <c r="R27" s="184">
        <f>Vulnerability!V26</f>
        <v>0</v>
      </c>
      <c r="S27" s="177">
        <f>Vulnerability!AD26</f>
        <v>1.3</v>
      </c>
      <c r="T27" s="177">
        <f>Vulnerability!AG26</f>
        <v>3.7</v>
      </c>
      <c r="U27" s="177">
        <f>Vulnerability!AJ26</f>
        <v>2.2999999999999998</v>
      </c>
      <c r="V27" s="177">
        <f>Vulnerability!AM26</f>
        <v>0.8</v>
      </c>
      <c r="W27" s="177" t="str">
        <f>Vulnerability!AP26</f>
        <v>x</v>
      </c>
      <c r="X27" s="185">
        <f>Vulnerability!AQ26</f>
        <v>2.1</v>
      </c>
      <c r="Y27" s="183">
        <f>Vulnerability!AR26</f>
        <v>1.1000000000000001</v>
      </c>
      <c r="Z27" s="183">
        <f t="shared" si="5"/>
        <v>3.9</v>
      </c>
      <c r="AA27" s="186">
        <f>'Lack of Coping Capacity'!G26</f>
        <v>4.8</v>
      </c>
      <c r="AB27" s="187">
        <f>'Lack of Coping Capacity'!J26</f>
        <v>6.9</v>
      </c>
      <c r="AC27" s="183">
        <f>'Lack of Coping Capacity'!K26</f>
        <v>5.9</v>
      </c>
      <c r="AD27" s="186">
        <f>'Lack of Coping Capacity'!P26</f>
        <v>4.5999999999999996</v>
      </c>
      <c r="AE27" s="179">
        <f>'Lack of Coping Capacity'!S26</f>
        <v>2.8</v>
      </c>
      <c r="AF27" s="187">
        <f>'Lack of Coping Capacity'!X26</f>
        <v>6.4</v>
      </c>
      <c r="AG27" s="183">
        <f>'Lack of Coping Capacity'!Y26</f>
        <v>4.5999999999999996</v>
      </c>
      <c r="AH27" s="183">
        <f t="shared" si="6"/>
        <v>5.3</v>
      </c>
      <c r="AI27" s="188">
        <f t="shared" si="7"/>
        <v>3.5</v>
      </c>
    </row>
    <row r="28" spans="1:35" ht="16.5" customHeight="1" x14ac:dyDescent="0.25">
      <c r="A28" s="141" t="s">
        <v>7</v>
      </c>
      <c r="B28" s="116" t="s">
        <v>736</v>
      </c>
      <c r="C28" s="116" t="s">
        <v>6</v>
      </c>
      <c r="D28" s="98" t="s">
        <v>478</v>
      </c>
      <c r="E28" s="176">
        <f>'Hazard &amp; Exposure'!S27</f>
        <v>2.1</v>
      </c>
      <c r="F28" s="176">
        <f>'Hazard &amp; Exposure'!T27</f>
        <v>7.8</v>
      </c>
      <c r="G28" s="176">
        <f>'Hazard &amp; Exposure'!U27</f>
        <v>4.5999999999999996</v>
      </c>
      <c r="H28" s="181">
        <f>'Hazard &amp; Exposure'!V27</f>
        <v>3</v>
      </c>
      <c r="I28" s="183">
        <f>'Hazard &amp; Exposure'!W27</f>
        <v>4.8</v>
      </c>
      <c r="J28" s="182">
        <f>'Hazard &amp; Exposure'!AC27</f>
        <v>0</v>
      </c>
      <c r="K28" s="181">
        <f>'Hazard &amp; Exposure'!Z27</f>
        <v>1.7</v>
      </c>
      <c r="L28" s="183">
        <f>'Hazard &amp; Exposure'!AD27</f>
        <v>0.9</v>
      </c>
      <c r="M28" s="183">
        <f t="shared" si="4"/>
        <v>3.1</v>
      </c>
      <c r="N28" s="184">
        <f>Vulnerability!F27</f>
        <v>9.1999999999999993</v>
      </c>
      <c r="O28" s="178">
        <f>Vulnerability!I27</f>
        <v>7.1</v>
      </c>
      <c r="P28" s="185">
        <f>Vulnerability!P27</f>
        <v>6.2</v>
      </c>
      <c r="Q28" s="183">
        <f>Vulnerability!Q27</f>
        <v>7.9</v>
      </c>
      <c r="R28" s="184">
        <f>Vulnerability!V27</f>
        <v>0</v>
      </c>
      <c r="S28" s="177">
        <f>Vulnerability!AD27</f>
        <v>2</v>
      </c>
      <c r="T28" s="177">
        <f>Vulnerability!AG27</f>
        <v>6.9</v>
      </c>
      <c r="U28" s="177">
        <f>Vulnerability!AJ27</f>
        <v>5.8</v>
      </c>
      <c r="V28" s="177">
        <f>Vulnerability!AM27</f>
        <v>0.8</v>
      </c>
      <c r="W28" s="177">
        <f>Vulnerability!AP27</f>
        <v>0</v>
      </c>
      <c r="X28" s="185">
        <f>Vulnerability!AQ27</f>
        <v>3.6</v>
      </c>
      <c r="Y28" s="183">
        <f>Vulnerability!AR27</f>
        <v>2</v>
      </c>
      <c r="Z28" s="183">
        <f t="shared" si="5"/>
        <v>5.7</v>
      </c>
      <c r="AA28" s="186">
        <f>'Lack of Coping Capacity'!G27</f>
        <v>4.8</v>
      </c>
      <c r="AB28" s="187">
        <f>'Lack of Coping Capacity'!J27</f>
        <v>6.9</v>
      </c>
      <c r="AC28" s="183">
        <f>'Lack of Coping Capacity'!K27</f>
        <v>5.9</v>
      </c>
      <c r="AD28" s="186">
        <f>'Lack of Coping Capacity'!P27</f>
        <v>7.3</v>
      </c>
      <c r="AE28" s="179">
        <f>'Lack of Coping Capacity'!S27</f>
        <v>4.0999999999999996</v>
      </c>
      <c r="AF28" s="187">
        <f>'Lack of Coping Capacity'!X27</f>
        <v>5.2</v>
      </c>
      <c r="AG28" s="183">
        <f>'Lack of Coping Capacity'!Y27</f>
        <v>5.5</v>
      </c>
      <c r="AH28" s="183">
        <f t="shared" si="6"/>
        <v>5.7</v>
      </c>
      <c r="AI28" s="188">
        <f t="shared" si="7"/>
        <v>4.7</v>
      </c>
    </row>
    <row r="29" spans="1:35" ht="16.5" customHeight="1" x14ac:dyDescent="0.25">
      <c r="A29" s="141" t="s">
        <v>7</v>
      </c>
      <c r="B29" s="116" t="s">
        <v>737</v>
      </c>
      <c r="C29" s="116" t="s">
        <v>6</v>
      </c>
      <c r="D29" s="98" t="s">
        <v>479</v>
      </c>
      <c r="E29" s="176">
        <f>'Hazard &amp; Exposure'!S28</f>
        <v>2.5</v>
      </c>
      <c r="F29" s="176">
        <f>'Hazard &amp; Exposure'!T28</f>
        <v>0</v>
      </c>
      <c r="G29" s="176">
        <f>'Hazard &amp; Exposure'!U28</f>
        <v>6.5</v>
      </c>
      <c r="H29" s="181">
        <f>'Hazard &amp; Exposure'!V28</f>
        <v>4</v>
      </c>
      <c r="I29" s="183">
        <f>'Hazard &amp; Exposure'!W28</f>
        <v>3.6</v>
      </c>
      <c r="J29" s="182">
        <f>'Hazard &amp; Exposure'!AC28</f>
        <v>4</v>
      </c>
      <c r="K29" s="181">
        <f>'Hazard &amp; Exposure'!Z28</f>
        <v>1.7</v>
      </c>
      <c r="L29" s="183">
        <f>'Hazard &amp; Exposure'!AD28</f>
        <v>2.9</v>
      </c>
      <c r="M29" s="183">
        <f t="shared" si="4"/>
        <v>3.3</v>
      </c>
      <c r="N29" s="184">
        <f>Vulnerability!F28</f>
        <v>6.3</v>
      </c>
      <c r="O29" s="178">
        <f>Vulnerability!I28</f>
        <v>7.1</v>
      </c>
      <c r="P29" s="185">
        <f>Vulnerability!P28</f>
        <v>6.2</v>
      </c>
      <c r="Q29" s="183">
        <f>Vulnerability!Q28</f>
        <v>6.5</v>
      </c>
      <c r="R29" s="184">
        <f>Vulnerability!V28</f>
        <v>4.5</v>
      </c>
      <c r="S29" s="177">
        <f>Vulnerability!AD28</f>
        <v>2.2000000000000002</v>
      </c>
      <c r="T29" s="177">
        <f>Vulnerability!AG28</f>
        <v>5.0999999999999996</v>
      </c>
      <c r="U29" s="177">
        <f>Vulnerability!AJ28</f>
        <v>4.9000000000000004</v>
      </c>
      <c r="V29" s="177">
        <f>Vulnerability!AM28</f>
        <v>0.8</v>
      </c>
      <c r="W29" s="177">
        <f>Vulnerability!AP28</f>
        <v>4.3</v>
      </c>
      <c r="X29" s="185">
        <f>Vulnerability!AQ28</f>
        <v>3.6</v>
      </c>
      <c r="Y29" s="183">
        <f>Vulnerability!AR28</f>
        <v>4.0999999999999996</v>
      </c>
      <c r="Z29" s="183">
        <f t="shared" si="5"/>
        <v>5.4</v>
      </c>
      <c r="AA29" s="186">
        <f>'Lack of Coping Capacity'!G28</f>
        <v>4.8</v>
      </c>
      <c r="AB29" s="187">
        <f>'Lack of Coping Capacity'!J28</f>
        <v>6.9</v>
      </c>
      <c r="AC29" s="183">
        <f>'Lack of Coping Capacity'!K28</f>
        <v>5.9</v>
      </c>
      <c r="AD29" s="186">
        <f>'Lack of Coping Capacity'!P28</f>
        <v>5.9</v>
      </c>
      <c r="AE29" s="179">
        <f>'Lack of Coping Capacity'!S28</f>
        <v>4.7</v>
      </c>
      <c r="AF29" s="187">
        <f>'Lack of Coping Capacity'!X28</f>
        <v>6.1</v>
      </c>
      <c r="AG29" s="183">
        <f>'Lack of Coping Capacity'!Y28</f>
        <v>5.6</v>
      </c>
      <c r="AH29" s="183">
        <f t="shared" si="6"/>
        <v>5.8</v>
      </c>
      <c r="AI29" s="188">
        <f t="shared" si="7"/>
        <v>4.7</v>
      </c>
    </row>
    <row r="30" spans="1:35" ht="16.5" customHeight="1" x14ac:dyDescent="0.25">
      <c r="A30" s="141" t="s">
        <v>7</v>
      </c>
      <c r="B30" s="116" t="s">
        <v>738</v>
      </c>
      <c r="C30" s="116" t="s">
        <v>6</v>
      </c>
      <c r="D30" s="98" t="s">
        <v>476</v>
      </c>
      <c r="E30" s="176">
        <f>'Hazard &amp; Exposure'!S29</f>
        <v>2.9</v>
      </c>
      <c r="F30" s="176">
        <f>'Hazard &amp; Exposure'!T29</f>
        <v>3</v>
      </c>
      <c r="G30" s="176">
        <f>'Hazard &amp; Exposure'!U29</f>
        <v>2.1</v>
      </c>
      <c r="H30" s="181">
        <f>'Hazard &amp; Exposure'!V29</f>
        <v>3</v>
      </c>
      <c r="I30" s="183">
        <f>'Hazard &amp; Exposure'!W29</f>
        <v>2.8</v>
      </c>
      <c r="J30" s="182">
        <f>'Hazard &amp; Exposure'!AC29</f>
        <v>0</v>
      </c>
      <c r="K30" s="181">
        <f>'Hazard &amp; Exposure'!Z29</f>
        <v>1.7</v>
      </c>
      <c r="L30" s="183">
        <f>'Hazard &amp; Exposure'!AD29</f>
        <v>0.9</v>
      </c>
      <c r="M30" s="183">
        <f t="shared" si="4"/>
        <v>1.9</v>
      </c>
      <c r="N30" s="184">
        <f>Vulnerability!F29</f>
        <v>8.5</v>
      </c>
      <c r="O30" s="178">
        <f>Vulnerability!I29</f>
        <v>7.1</v>
      </c>
      <c r="P30" s="185">
        <f>Vulnerability!P29</f>
        <v>6.2</v>
      </c>
      <c r="Q30" s="183">
        <f>Vulnerability!Q29</f>
        <v>7.6</v>
      </c>
      <c r="R30" s="184">
        <f>Vulnerability!V29</f>
        <v>0</v>
      </c>
      <c r="S30" s="177">
        <f>Vulnerability!AD29</f>
        <v>1.9</v>
      </c>
      <c r="T30" s="177">
        <f>Vulnerability!AG29</f>
        <v>4.3</v>
      </c>
      <c r="U30" s="177">
        <f>Vulnerability!AJ29</f>
        <v>4.7</v>
      </c>
      <c r="V30" s="177">
        <f>Vulnerability!AM29</f>
        <v>0.8</v>
      </c>
      <c r="W30" s="177">
        <f>Vulnerability!AP29</f>
        <v>0</v>
      </c>
      <c r="X30" s="185">
        <f>Vulnerability!AQ29</f>
        <v>2.5</v>
      </c>
      <c r="Y30" s="183">
        <f>Vulnerability!AR29</f>
        <v>1.3</v>
      </c>
      <c r="Z30" s="183">
        <f t="shared" si="5"/>
        <v>5.2</v>
      </c>
      <c r="AA30" s="186">
        <f>'Lack of Coping Capacity'!G29</f>
        <v>4.8</v>
      </c>
      <c r="AB30" s="187">
        <f>'Lack of Coping Capacity'!J29</f>
        <v>6.9</v>
      </c>
      <c r="AC30" s="183">
        <f>'Lack of Coping Capacity'!K29</f>
        <v>5.9</v>
      </c>
      <c r="AD30" s="186">
        <f>'Lack of Coping Capacity'!P29</f>
        <v>7.4</v>
      </c>
      <c r="AE30" s="179">
        <f>'Lack of Coping Capacity'!S29</f>
        <v>5.2</v>
      </c>
      <c r="AF30" s="187">
        <f>'Lack of Coping Capacity'!X29</f>
        <v>5.9</v>
      </c>
      <c r="AG30" s="183">
        <f>'Lack of Coping Capacity'!Y29</f>
        <v>6.2</v>
      </c>
      <c r="AH30" s="183">
        <f t="shared" si="6"/>
        <v>6.1</v>
      </c>
      <c r="AI30" s="188">
        <f t="shared" si="7"/>
        <v>3.9</v>
      </c>
    </row>
    <row r="31" spans="1:35" ht="16.5" customHeight="1" x14ac:dyDescent="0.25">
      <c r="A31" s="141" t="s">
        <v>7</v>
      </c>
      <c r="B31" s="116" t="s">
        <v>740</v>
      </c>
      <c r="C31" s="116" t="s">
        <v>6</v>
      </c>
      <c r="D31" s="98" t="s">
        <v>743</v>
      </c>
      <c r="E31" s="176">
        <f>'Hazard &amp; Exposure'!S30</f>
        <v>0</v>
      </c>
      <c r="F31" s="176">
        <f>'Hazard &amp; Exposure'!T30</f>
        <v>0</v>
      </c>
      <c r="G31" s="176">
        <f>'Hazard &amp; Exposure'!U30</f>
        <v>2.5</v>
      </c>
      <c r="H31" s="181">
        <f>'Hazard &amp; Exposure'!V30</f>
        <v>2</v>
      </c>
      <c r="I31" s="183">
        <f>'Hazard &amp; Exposure'!W30</f>
        <v>1.2</v>
      </c>
      <c r="J31" s="182">
        <f>'Hazard &amp; Exposure'!AC30</f>
        <v>0</v>
      </c>
      <c r="K31" s="181">
        <f>'Hazard &amp; Exposure'!Z30</f>
        <v>1.7</v>
      </c>
      <c r="L31" s="183">
        <f>'Hazard &amp; Exposure'!AD30</f>
        <v>0.9</v>
      </c>
      <c r="M31" s="183">
        <f t="shared" si="4"/>
        <v>1.1000000000000001</v>
      </c>
      <c r="N31" s="184">
        <f>Vulnerability!F30</f>
        <v>5.7</v>
      </c>
      <c r="O31" s="178">
        <f>Vulnerability!I30</f>
        <v>7.1</v>
      </c>
      <c r="P31" s="185">
        <f>Vulnerability!P30</f>
        <v>6.2</v>
      </c>
      <c r="Q31" s="183">
        <f>Vulnerability!Q30</f>
        <v>6.2</v>
      </c>
      <c r="R31" s="184">
        <f>Vulnerability!V30</f>
        <v>0</v>
      </c>
      <c r="S31" s="177">
        <f>Vulnerability!AD30</f>
        <v>2.2000000000000002</v>
      </c>
      <c r="T31" s="177">
        <f>Vulnerability!AG30</f>
        <v>4</v>
      </c>
      <c r="U31" s="177">
        <f>Vulnerability!AJ30</f>
        <v>2.9</v>
      </c>
      <c r="V31" s="177">
        <f>Vulnerability!AM30</f>
        <v>0.8</v>
      </c>
      <c r="W31" s="177" t="str">
        <f>Vulnerability!AP30</f>
        <v>x</v>
      </c>
      <c r="X31" s="185">
        <f>Vulnerability!AQ30</f>
        <v>2.6</v>
      </c>
      <c r="Y31" s="183">
        <f>Vulnerability!AR30</f>
        <v>1.4</v>
      </c>
      <c r="Z31" s="183">
        <f t="shared" si="5"/>
        <v>4.2</v>
      </c>
      <c r="AA31" s="186">
        <f>'Lack of Coping Capacity'!G30</f>
        <v>4.8</v>
      </c>
      <c r="AB31" s="187">
        <f>'Lack of Coping Capacity'!J30</f>
        <v>6.9</v>
      </c>
      <c r="AC31" s="183">
        <f>'Lack of Coping Capacity'!K30</f>
        <v>5.9</v>
      </c>
      <c r="AD31" s="186">
        <f>'Lack of Coping Capacity'!P30</f>
        <v>4.8</v>
      </c>
      <c r="AE31" s="179">
        <f>'Lack of Coping Capacity'!S30</f>
        <v>2.9</v>
      </c>
      <c r="AF31" s="187">
        <f>'Lack of Coping Capacity'!X30</f>
        <v>6.2</v>
      </c>
      <c r="AG31" s="183">
        <f>'Lack of Coping Capacity'!Y30</f>
        <v>4.5999999999999996</v>
      </c>
      <c r="AH31" s="183">
        <f t="shared" si="6"/>
        <v>5.3</v>
      </c>
      <c r="AI31" s="188">
        <f t="shared" si="7"/>
        <v>2.9</v>
      </c>
    </row>
    <row r="32" spans="1:35" ht="16.5" customHeight="1" x14ac:dyDescent="0.25">
      <c r="A32" s="141" t="s">
        <v>7</v>
      </c>
      <c r="B32" s="116" t="s">
        <v>741</v>
      </c>
      <c r="C32" s="116" t="s">
        <v>6</v>
      </c>
      <c r="D32" s="98" t="s">
        <v>477</v>
      </c>
      <c r="E32" s="176">
        <f>'Hazard &amp; Exposure'!S31</f>
        <v>2.9</v>
      </c>
      <c r="F32" s="176">
        <f>'Hazard &amp; Exposure'!T31</f>
        <v>1</v>
      </c>
      <c r="G32" s="176">
        <f>'Hazard &amp; Exposure'!U31</f>
        <v>2.6</v>
      </c>
      <c r="H32" s="181">
        <f>'Hazard &amp; Exposure'!V31</f>
        <v>3</v>
      </c>
      <c r="I32" s="183">
        <f>'Hazard &amp; Exposure'!W31</f>
        <v>2.4</v>
      </c>
      <c r="J32" s="182">
        <f>'Hazard &amp; Exposure'!AC31</f>
        <v>0</v>
      </c>
      <c r="K32" s="181">
        <f>'Hazard &amp; Exposure'!Z31</f>
        <v>1.7</v>
      </c>
      <c r="L32" s="183">
        <f>'Hazard &amp; Exposure'!AD31</f>
        <v>0.9</v>
      </c>
      <c r="M32" s="183">
        <f t="shared" si="4"/>
        <v>1.7</v>
      </c>
      <c r="N32" s="184">
        <f>Vulnerability!F31</f>
        <v>7.7</v>
      </c>
      <c r="O32" s="178">
        <f>Vulnerability!I31</f>
        <v>7.1</v>
      </c>
      <c r="P32" s="185">
        <f>Vulnerability!P31</f>
        <v>6.2</v>
      </c>
      <c r="Q32" s="183">
        <f>Vulnerability!Q31</f>
        <v>7.2</v>
      </c>
      <c r="R32" s="184">
        <f>Vulnerability!V31</f>
        <v>0</v>
      </c>
      <c r="S32" s="177">
        <f>Vulnerability!AD31</f>
        <v>1.5</v>
      </c>
      <c r="T32" s="177">
        <f>Vulnerability!AG31</f>
        <v>4.4000000000000004</v>
      </c>
      <c r="U32" s="177">
        <f>Vulnerability!AJ31</f>
        <v>5.3</v>
      </c>
      <c r="V32" s="177">
        <f>Vulnerability!AM31</f>
        <v>0.8</v>
      </c>
      <c r="W32" s="177">
        <f>Vulnerability!AP31</f>
        <v>0</v>
      </c>
      <c r="X32" s="185">
        <f>Vulnerability!AQ31</f>
        <v>2.7</v>
      </c>
      <c r="Y32" s="183">
        <f>Vulnerability!AR31</f>
        <v>1.4</v>
      </c>
      <c r="Z32" s="183">
        <f t="shared" si="5"/>
        <v>4.9000000000000004</v>
      </c>
      <c r="AA32" s="186">
        <f>'Lack of Coping Capacity'!G31</f>
        <v>4.8</v>
      </c>
      <c r="AB32" s="187">
        <f>'Lack of Coping Capacity'!J31</f>
        <v>6.9</v>
      </c>
      <c r="AC32" s="183">
        <f>'Lack of Coping Capacity'!K31</f>
        <v>5.9</v>
      </c>
      <c r="AD32" s="186">
        <f>'Lack of Coping Capacity'!P31</f>
        <v>6.9</v>
      </c>
      <c r="AE32" s="179">
        <f>'Lack of Coping Capacity'!S31</f>
        <v>4.8</v>
      </c>
      <c r="AF32" s="187">
        <f>'Lack of Coping Capacity'!X31</f>
        <v>5.4</v>
      </c>
      <c r="AG32" s="183">
        <f>'Lack of Coping Capacity'!Y31</f>
        <v>5.7</v>
      </c>
      <c r="AH32" s="183">
        <f t="shared" si="6"/>
        <v>5.8</v>
      </c>
      <c r="AI32" s="188">
        <f t="shared" si="7"/>
        <v>3.6</v>
      </c>
    </row>
    <row r="33" spans="1:35" ht="16.5" customHeight="1" x14ac:dyDescent="0.25">
      <c r="A33" s="141" t="s">
        <v>7</v>
      </c>
      <c r="B33" s="116" t="s">
        <v>742</v>
      </c>
      <c r="C33" s="116" t="s">
        <v>6</v>
      </c>
      <c r="D33" s="98" t="s">
        <v>744</v>
      </c>
      <c r="E33" s="176">
        <f>'Hazard &amp; Exposure'!S32</f>
        <v>2.9</v>
      </c>
      <c r="F33" s="176">
        <f>'Hazard &amp; Exposure'!T32</f>
        <v>8.3000000000000007</v>
      </c>
      <c r="G33" s="176">
        <f>'Hazard &amp; Exposure'!U32</f>
        <v>3.4</v>
      </c>
      <c r="H33" s="181">
        <f>'Hazard &amp; Exposure'!V32</f>
        <v>3</v>
      </c>
      <c r="I33" s="183">
        <f>'Hazard &amp; Exposure'!W32</f>
        <v>4.9000000000000004</v>
      </c>
      <c r="J33" s="182">
        <f>'Hazard &amp; Exposure'!AC32</f>
        <v>0</v>
      </c>
      <c r="K33" s="181">
        <f>'Hazard &amp; Exposure'!Z32</f>
        <v>1.7</v>
      </c>
      <c r="L33" s="183">
        <f>'Hazard &amp; Exposure'!AD32</f>
        <v>0.9</v>
      </c>
      <c r="M33" s="183">
        <f t="shared" si="4"/>
        <v>3.1</v>
      </c>
      <c r="N33" s="184">
        <f>Vulnerability!F32</f>
        <v>9.1999999999999993</v>
      </c>
      <c r="O33" s="178">
        <f>Vulnerability!I32</f>
        <v>7.1</v>
      </c>
      <c r="P33" s="185">
        <f>Vulnerability!P32</f>
        <v>6.2</v>
      </c>
      <c r="Q33" s="183">
        <f>Vulnerability!Q32</f>
        <v>7.9</v>
      </c>
      <c r="R33" s="184">
        <f>Vulnerability!V32</f>
        <v>0</v>
      </c>
      <c r="S33" s="177">
        <f>Vulnerability!AD32</f>
        <v>2.1</v>
      </c>
      <c r="T33" s="177">
        <f>Vulnerability!AG32</f>
        <v>6</v>
      </c>
      <c r="U33" s="177">
        <f>Vulnerability!AJ32</f>
        <v>5.0999999999999996</v>
      </c>
      <c r="V33" s="177">
        <f>Vulnerability!AM32</f>
        <v>0.8</v>
      </c>
      <c r="W33" s="177">
        <f>Vulnerability!AP32</f>
        <v>0</v>
      </c>
      <c r="X33" s="185">
        <f>Vulnerability!AQ32</f>
        <v>3.2</v>
      </c>
      <c r="Y33" s="183">
        <f>Vulnerability!AR32</f>
        <v>1.7</v>
      </c>
      <c r="Z33" s="183">
        <f t="shared" si="5"/>
        <v>5.6</v>
      </c>
      <c r="AA33" s="186">
        <f>'Lack of Coping Capacity'!G32</f>
        <v>4.8</v>
      </c>
      <c r="AB33" s="187">
        <f>'Lack of Coping Capacity'!J32</f>
        <v>6.9</v>
      </c>
      <c r="AC33" s="183">
        <f>'Lack of Coping Capacity'!K32</f>
        <v>5.9</v>
      </c>
      <c r="AD33" s="186">
        <f>'Lack of Coping Capacity'!P32</f>
        <v>7.6</v>
      </c>
      <c r="AE33" s="179">
        <f>'Lack of Coping Capacity'!S32</f>
        <v>6.4</v>
      </c>
      <c r="AF33" s="187">
        <f>'Lack of Coping Capacity'!X32</f>
        <v>5.4</v>
      </c>
      <c r="AG33" s="183">
        <f>'Lack of Coping Capacity'!Y32</f>
        <v>6.5</v>
      </c>
      <c r="AH33" s="183">
        <f t="shared" si="6"/>
        <v>6.2</v>
      </c>
      <c r="AI33" s="188">
        <f t="shared" si="7"/>
        <v>4.8</v>
      </c>
    </row>
    <row r="34" spans="1:35" ht="16.5" customHeight="1" thickBot="1" x14ac:dyDescent="0.3">
      <c r="A34" s="141" t="s">
        <v>7</v>
      </c>
      <c r="B34" s="116" t="s">
        <v>739</v>
      </c>
      <c r="C34" s="116" t="s">
        <v>6</v>
      </c>
      <c r="D34" s="98" t="s">
        <v>475</v>
      </c>
      <c r="E34" s="176">
        <f>'Hazard &amp; Exposure'!S33</f>
        <v>2.5</v>
      </c>
      <c r="F34" s="176">
        <f>'Hazard &amp; Exposure'!T33</f>
        <v>3</v>
      </c>
      <c r="G34" s="176">
        <f>'Hazard &amp; Exposure'!U33</f>
        <v>6</v>
      </c>
      <c r="H34" s="181">
        <f>'Hazard &amp; Exposure'!V33</f>
        <v>2.5</v>
      </c>
      <c r="I34" s="183">
        <f>'Hazard &amp; Exposure'!W33</f>
        <v>3.7</v>
      </c>
      <c r="J34" s="182">
        <f>'Hazard &amp; Exposure'!AC33</f>
        <v>0</v>
      </c>
      <c r="K34" s="181">
        <f>'Hazard &amp; Exposure'!Z33</f>
        <v>1.7</v>
      </c>
      <c r="L34" s="183">
        <f>'Hazard &amp; Exposure'!AD33</f>
        <v>0.9</v>
      </c>
      <c r="M34" s="183">
        <f t="shared" si="4"/>
        <v>2.4</v>
      </c>
      <c r="N34" s="184">
        <f>Vulnerability!F33</f>
        <v>7.2</v>
      </c>
      <c r="O34" s="178">
        <f>Vulnerability!I33</f>
        <v>7.1</v>
      </c>
      <c r="P34" s="185">
        <f>Vulnerability!P33</f>
        <v>6.2</v>
      </c>
      <c r="Q34" s="183">
        <f>Vulnerability!Q33</f>
        <v>6.9</v>
      </c>
      <c r="R34" s="184">
        <f>Vulnerability!V33</f>
        <v>0</v>
      </c>
      <c r="S34" s="177">
        <f>Vulnerability!AD33</f>
        <v>1.3</v>
      </c>
      <c r="T34" s="177">
        <f>Vulnerability!AG33</f>
        <v>4.5</v>
      </c>
      <c r="U34" s="177">
        <f>Vulnerability!AJ33</f>
        <v>3.2</v>
      </c>
      <c r="V34" s="177">
        <f>Vulnerability!AM33</f>
        <v>0.8</v>
      </c>
      <c r="W34" s="177">
        <f>Vulnerability!AP33</f>
        <v>0</v>
      </c>
      <c r="X34" s="185">
        <f>Vulnerability!AQ33</f>
        <v>2.1</v>
      </c>
      <c r="Y34" s="183">
        <f>Vulnerability!AR33</f>
        <v>1.1000000000000001</v>
      </c>
      <c r="Z34" s="183">
        <f t="shared" si="5"/>
        <v>4.5999999999999996</v>
      </c>
      <c r="AA34" s="186">
        <f>'Lack of Coping Capacity'!G33</f>
        <v>4.8</v>
      </c>
      <c r="AB34" s="187">
        <f>'Lack of Coping Capacity'!J33</f>
        <v>6.9</v>
      </c>
      <c r="AC34" s="183">
        <f>'Lack of Coping Capacity'!K33</f>
        <v>5.9</v>
      </c>
      <c r="AD34" s="186">
        <f>'Lack of Coping Capacity'!P33</f>
        <v>6.8</v>
      </c>
      <c r="AE34" s="179">
        <f>'Lack of Coping Capacity'!S33</f>
        <v>5.0999999999999996</v>
      </c>
      <c r="AF34" s="187">
        <f>'Lack of Coping Capacity'!X33</f>
        <v>5.4</v>
      </c>
      <c r="AG34" s="183">
        <f>'Lack of Coping Capacity'!Y33</f>
        <v>5.8</v>
      </c>
      <c r="AH34" s="183">
        <f t="shared" si="6"/>
        <v>5.9</v>
      </c>
      <c r="AI34" s="188">
        <f t="shared" si="7"/>
        <v>4</v>
      </c>
    </row>
    <row r="35" spans="1:35" ht="16.5" customHeight="1" x14ac:dyDescent="0.25">
      <c r="A35" s="138" t="s">
        <v>9</v>
      </c>
      <c r="B35" s="139" t="s">
        <v>360</v>
      </c>
      <c r="C35" s="139" t="s">
        <v>8</v>
      </c>
      <c r="D35" s="140" t="s">
        <v>488</v>
      </c>
      <c r="E35" s="176">
        <f>'Hazard &amp; Exposure'!S34</f>
        <v>0.8</v>
      </c>
      <c r="F35" s="176">
        <f>'Hazard &amp; Exposure'!T34</f>
        <v>5</v>
      </c>
      <c r="G35" s="176">
        <f>'Hazard &amp; Exposure'!U34</f>
        <v>0.5</v>
      </c>
      <c r="H35" s="181">
        <f>'Hazard &amp; Exposure'!V34</f>
        <v>5.3</v>
      </c>
      <c r="I35" s="183">
        <f>'Hazard &amp; Exposure'!W34</f>
        <v>3.2</v>
      </c>
      <c r="J35" s="182">
        <f>'Hazard &amp; Exposure'!AC34</f>
        <v>5</v>
      </c>
      <c r="K35" s="181">
        <f>'Hazard &amp; Exposure'!Z34</f>
        <v>9.6</v>
      </c>
      <c r="L35" s="183">
        <f>'Hazard &amp; Exposure'!AD34</f>
        <v>7.3</v>
      </c>
      <c r="M35" s="183">
        <f t="shared" si="4"/>
        <v>5.6</v>
      </c>
      <c r="N35" s="184">
        <f>Vulnerability!F34</f>
        <v>5.8</v>
      </c>
      <c r="O35" s="178">
        <f>Vulnerability!I34</f>
        <v>5.3</v>
      </c>
      <c r="P35" s="185">
        <f>Vulnerability!P34</f>
        <v>4.9000000000000004</v>
      </c>
      <c r="Q35" s="183">
        <f>Vulnerability!Q34</f>
        <v>5.5</v>
      </c>
      <c r="R35" s="184">
        <f>Vulnerability!V34</f>
        <v>3.2</v>
      </c>
      <c r="S35" s="177">
        <f>Vulnerability!AD34</f>
        <v>3</v>
      </c>
      <c r="T35" s="177">
        <f>Vulnerability!AG34</f>
        <v>2.5</v>
      </c>
      <c r="U35" s="177">
        <f>Vulnerability!AJ34</f>
        <v>2.5</v>
      </c>
      <c r="V35" s="177">
        <f>Vulnerability!AM34</f>
        <v>0</v>
      </c>
      <c r="W35" s="177">
        <f>Vulnerability!AP34</f>
        <v>1.7</v>
      </c>
      <c r="X35" s="185">
        <f>Vulnerability!AQ34</f>
        <v>2</v>
      </c>
      <c r="Y35" s="183">
        <f>Vulnerability!AR34</f>
        <v>2.6</v>
      </c>
      <c r="Z35" s="183">
        <f t="shared" si="5"/>
        <v>4.2</v>
      </c>
      <c r="AA35" s="186">
        <f>'Lack of Coping Capacity'!G34</f>
        <v>6.7</v>
      </c>
      <c r="AB35" s="187">
        <f>'Lack of Coping Capacity'!J34</f>
        <v>7</v>
      </c>
      <c r="AC35" s="183">
        <f>'Lack of Coping Capacity'!K34</f>
        <v>6.9</v>
      </c>
      <c r="AD35" s="186">
        <f>'Lack of Coping Capacity'!P34</f>
        <v>5.3</v>
      </c>
      <c r="AE35" s="179">
        <f>'Lack of Coping Capacity'!S34</f>
        <v>2.2999999999999998</v>
      </c>
      <c r="AF35" s="187">
        <f>'Lack of Coping Capacity'!X34</f>
        <v>6.6</v>
      </c>
      <c r="AG35" s="183">
        <f>'Lack of Coping Capacity'!Y34</f>
        <v>4.7</v>
      </c>
      <c r="AH35" s="183">
        <f t="shared" si="6"/>
        <v>5.9</v>
      </c>
      <c r="AI35" s="188">
        <f t="shared" si="7"/>
        <v>5.2</v>
      </c>
    </row>
    <row r="36" spans="1:35" ht="16.5" customHeight="1" x14ac:dyDescent="0.25">
      <c r="A36" s="141" t="s">
        <v>9</v>
      </c>
      <c r="B36" s="195" t="s">
        <v>358</v>
      </c>
      <c r="C36" s="116" t="s">
        <v>8</v>
      </c>
      <c r="D36" s="98" t="s">
        <v>486</v>
      </c>
      <c r="E36" s="176">
        <f>'Hazard &amp; Exposure'!S35</f>
        <v>5</v>
      </c>
      <c r="F36" s="176">
        <f>'Hazard &amp; Exposure'!T35</f>
        <v>9</v>
      </c>
      <c r="G36" s="176">
        <f>'Hazard &amp; Exposure'!U35</f>
        <v>2.8</v>
      </c>
      <c r="H36" s="181">
        <f>'Hazard &amp; Exposure'!V35</f>
        <v>8.3000000000000007</v>
      </c>
      <c r="I36" s="183">
        <f>'Hazard &amp; Exposure'!W35</f>
        <v>6.9</v>
      </c>
      <c r="J36" s="182">
        <f>'Hazard &amp; Exposure'!AC35</f>
        <v>8</v>
      </c>
      <c r="K36" s="181">
        <f>'Hazard &amp; Exposure'!Z35</f>
        <v>9.6</v>
      </c>
      <c r="L36" s="183">
        <f>'Hazard &amp; Exposure'!AD35</f>
        <v>8</v>
      </c>
      <c r="M36" s="183">
        <f t="shared" si="4"/>
        <v>7.5</v>
      </c>
      <c r="N36" s="184">
        <f>Vulnerability!F35</f>
        <v>8.5</v>
      </c>
      <c r="O36" s="178">
        <f>Vulnerability!I35</f>
        <v>4.8</v>
      </c>
      <c r="P36" s="185">
        <f>Vulnerability!P35</f>
        <v>4.9000000000000004</v>
      </c>
      <c r="Q36" s="183">
        <f>Vulnerability!Q35</f>
        <v>6.7</v>
      </c>
      <c r="R36" s="184">
        <f>Vulnerability!V35</f>
        <v>7.6</v>
      </c>
      <c r="S36" s="177">
        <f>Vulnerability!AD35</f>
        <v>4.3</v>
      </c>
      <c r="T36" s="177">
        <f>Vulnerability!AG35</f>
        <v>4.7</v>
      </c>
      <c r="U36" s="177">
        <f>Vulnerability!AJ35</f>
        <v>6.4</v>
      </c>
      <c r="V36" s="177">
        <f>Vulnerability!AM35</f>
        <v>0.1</v>
      </c>
      <c r="W36" s="177">
        <f>Vulnerability!AP35</f>
        <v>6.1</v>
      </c>
      <c r="X36" s="185">
        <f>Vulnerability!AQ35</f>
        <v>4.5999999999999996</v>
      </c>
      <c r="Y36" s="183">
        <f>Vulnerability!AR35</f>
        <v>6.3</v>
      </c>
      <c r="Z36" s="183">
        <f t="shared" si="5"/>
        <v>6.5</v>
      </c>
      <c r="AA36" s="186">
        <f>'Lack of Coping Capacity'!G35</f>
        <v>6.7</v>
      </c>
      <c r="AB36" s="187">
        <f>'Lack of Coping Capacity'!J35</f>
        <v>7</v>
      </c>
      <c r="AC36" s="183">
        <f>'Lack of Coping Capacity'!K35</f>
        <v>6.9</v>
      </c>
      <c r="AD36" s="186">
        <f>'Lack of Coping Capacity'!P35</f>
        <v>7.5</v>
      </c>
      <c r="AE36" s="179">
        <f>'Lack of Coping Capacity'!S35</f>
        <v>5.8</v>
      </c>
      <c r="AF36" s="187">
        <f>'Lack of Coping Capacity'!X35</f>
        <v>9.4</v>
      </c>
      <c r="AG36" s="183">
        <f>'Lack of Coping Capacity'!Y35</f>
        <v>7.6</v>
      </c>
      <c r="AH36" s="183">
        <f t="shared" si="6"/>
        <v>7.3</v>
      </c>
      <c r="AI36" s="188">
        <f t="shared" si="7"/>
        <v>7.1</v>
      </c>
    </row>
    <row r="37" spans="1:35" ht="16.5" customHeight="1" x14ac:dyDescent="0.25">
      <c r="A37" s="141" t="s">
        <v>9</v>
      </c>
      <c r="B37" s="116" t="s">
        <v>352</v>
      </c>
      <c r="C37" s="116" t="s">
        <v>8</v>
      </c>
      <c r="D37" s="98" t="s">
        <v>480</v>
      </c>
      <c r="E37" s="176">
        <f>'Hazard &amp; Exposure'!S36</f>
        <v>1.8</v>
      </c>
      <c r="F37" s="176">
        <f>'Hazard &amp; Exposure'!T36</f>
        <v>6.5</v>
      </c>
      <c r="G37" s="176">
        <f>'Hazard &amp; Exposure'!U36</f>
        <v>5.2</v>
      </c>
      <c r="H37" s="181">
        <f>'Hazard &amp; Exposure'!V36</f>
        <v>4.8</v>
      </c>
      <c r="I37" s="183">
        <f>'Hazard &amp; Exposure'!W36</f>
        <v>4.8</v>
      </c>
      <c r="J37" s="182">
        <f>'Hazard &amp; Exposure'!AC36</f>
        <v>5</v>
      </c>
      <c r="K37" s="181">
        <f>'Hazard &amp; Exposure'!Z36</f>
        <v>9.6</v>
      </c>
      <c r="L37" s="183">
        <f>'Hazard &amp; Exposure'!AD36</f>
        <v>7.3</v>
      </c>
      <c r="M37" s="183">
        <f t="shared" si="4"/>
        <v>6.2</v>
      </c>
      <c r="N37" s="184">
        <f>Vulnerability!F36</f>
        <v>8.9</v>
      </c>
      <c r="O37" s="178">
        <f>Vulnerability!I36</f>
        <v>5.5</v>
      </c>
      <c r="P37" s="185">
        <f>Vulnerability!P36</f>
        <v>4.9000000000000004</v>
      </c>
      <c r="Q37" s="183">
        <f>Vulnerability!Q36</f>
        <v>7.1</v>
      </c>
      <c r="R37" s="184">
        <f>Vulnerability!V36</f>
        <v>4.4000000000000004</v>
      </c>
      <c r="S37" s="177">
        <f>Vulnerability!AD36</f>
        <v>2.8</v>
      </c>
      <c r="T37" s="177">
        <f>Vulnerability!AG36</f>
        <v>5.8</v>
      </c>
      <c r="U37" s="177">
        <f>Vulnerability!AJ36</f>
        <v>5.8</v>
      </c>
      <c r="V37" s="177">
        <f>Vulnerability!AM36</f>
        <v>0</v>
      </c>
      <c r="W37" s="177">
        <f>Vulnerability!AP36</f>
        <v>1.7</v>
      </c>
      <c r="X37" s="185">
        <f>Vulnerability!AQ36</f>
        <v>3.6</v>
      </c>
      <c r="Y37" s="183">
        <f>Vulnerability!AR36</f>
        <v>4</v>
      </c>
      <c r="Z37" s="183">
        <f t="shared" si="5"/>
        <v>5.8</v>
      </c>
      <c r="AA37" s="186">
        <f>'Lack of Coping Capacity'!G36</f>
        <v>6.7</v>
      </c>
      <c r="AB37" s="187">
        <f>'Lack of Coping Capacity'!J36</f>
        <v>7</v>
      </c>
      <c r="AC37" s="183">
        <f>'Lack of Coping Capacity'!K36</f>
        <v>6.9</v>
      </c>
      <c r="AD37" s="186">
        <f>'Lack of Coping Capacity'!P36</f>
        <v>7.4</v>
      </c>
      <c r="AE37" s="179">
        <f>'Lack of Coping Capacity'!S36</f>
        <v>4.5</v>
      </c>
      <c r="AF37" s="187">
        <f>'Lack of Coping Capacity'!X36</f>
        <v>8.5</v>
      </c>
      <c r="AG37" s="183">
        <f>'Lack of Coping Capacity'!Y36</f>
        <v>6.8</v>
      </c>
      <c r="AH37" s="183">
        <f t="shared" si="6"/>
        <v>6.9</v>
      </c>
      <c r="AI37" s="188">
        <f t="shared" si="7"/>
        <v>6.3</v>
      </c>
    </row>
    <row r="38" spans="1:35" ht="16.5" customHeight="1" x14ac:dyDescent="0.25">
      <c r="A38" s="141" t="s">
        <v>9</v>
      </c>
      <c r="B38" s="116" t="s">
        <v>359</v>
      </c>
      <c r="C38" s="116" t="s">
        <v>8</v>
      </c>
      <c r="D38" s="98" t="s">
        <v>487</v>
      </c>
      <c r="E38" s="176">
        <f>'Hazard &amp; Exposure'!S37</f>
        <v>4.3</v>
      </c>
      <c r="F38" s="176">
        <f>'Hazard &amp; Exposure'!T37</f>
        <v>1</v>
      </c>
      <c r="G38" s="176">
        <f>'Hazard &amp; Exposure'!U37</f>
        <v>0</v>
      </c>
      <c r="H38" s="181">
        <f>'Hazard &amp; Exposure'!V37</f>
        <v>3.3</v>
      </c>
      <c r="I38" s="183">
        <f>'Hazard &amp; Exposure'!W37</f>
        <v>2.2999999999999998</v>
      </c>
      <c r="J38" s="182">
        <f>'Hazard &amp; Exposure'!AC37</f>
        <v>6</v>
      </c>
      <c r="K38" s="181">
        <f>'Hazard &amp; Exposure'!Z37</f>
        <v>9.6</v>
      </c>
      <c r="L38" s="183">
        <f>'Hazard &amp; Exposure'!AD37</f>
        <v>7.8</v>
      </c>
      <c r="M38" s="183">
        <f t="shared" si="4"/>
        <v>5.7</v>
      </c>
      <c r="N38" s="184">
        <f>Vulnerability!F37</f>
        <v>8.5</v>
      </c>
      <c r="O38" s="178">
        <f>Vulnerability!I37</f>
        <v>5.8</v>
      </c>
      <c r="P38" s="185">
        <f>Vulnerability!P37</f>
        <v>4.9000000000000004</v>
      </c>
      <c r="Q38" s="183">
        <f>Vulnerability!Q37</f>
        <v>6.9</v>
      </c>
      <c r="R38" s="184">
        <f>Vulnerability!V37</f>
        <v>4.2</v>
      </c>
      <c r="S38" s="177">
        <f>Vulnerability!AD37</f>
        <v>2.9</v>
      </c>
      <c r="T38" s="177" t="str">
        <f>Vulnerability!AG37</f>
        <v>x</v>
      </c>
      <c r="U38" s="177">
        <f>Vulnerability!AJ37</f>
        <v>2.2000000000000002</v>
      </c>
      <c r="V38" s="177">
        <f>Vulnerability!AM37</f>
        <v>0</v>
      </c>
      <c r="W38" s="177">
        <f>Vulnerability!AP37</f>
        <v>2</v>
      </c>
      <c r="X38" s="185">
        <f>Vulnerability!AQ37</f>
        <v>1.8</v>
      </c>
      <c r="Y38" s="183">
        <f>Vulnerability!AR37</f>
        <v>3.1</v>
      </c>
      <c r="Z38" s="183">
        <f t="shared" si="5"/>
        <v>5.3</v>
      </c>
      <c r="AA38" s="186">
        <f>'Lack of Coping Capacity'!G37</f>
        <v>6.7</v>
      </c>
      <c r="AB38" s="187">
        <f>'Lack of Coping Capacity'!J37</f>
        <v>7</v>
      </c>
      <c r="AC38" s="183">
        <f>'Lack of Coping Capacity'!K37</f>
        <v>6.9</v>
      </c>
      <c r="AD38" s="186">
        <f>'Lack of Coping Capacity'!P37</f>
        <v>6.7</v>
      </c>
      <c r="AE38" s="179">
        <f>'Lack of Coping Capacity'!S37</f>
        <v>5.3</v>
      </c>
      <c r="AF38" s="187">
        <f>'Lack of Coping Capacity'!X37</f>
        <v>9.8000000000000007</v>
      </c>
      <c r="AG38" s="183">
        <f>'Lack of Coping Capacity'!Y37</f>
        <v>7.3</v>
      </c>
      <c r="AH38" s="183">
        <f t="shared" si="6"/>
        <v>7.1</v>
      </c>
      <c r="AI38" s="188">
        <f t="shared" si="7"/>
        <v>6</v>
      </c>
    </row>
    <row r="39" spans="1:35" ht="16.5" customHeight="1" x14ac:dyDescent="0.25">
      <c r="A39" s="141" t="s">
        <v>9</v>
      </c>
      <c r="B39" s="116" t="s">
        <v>353</v>
      </c>
      <c r="C39" s="116" t="s">
        <v>8</v>
      </c>
      <c r="D39" s="98" t="s">
        <v>481</v>
      </c>
      <c r="E39" s="176">
        <f>'Hazard &amp; Exposure'!S38</f>
        <v>2.9</v>
      </c>
      <c r="F39" s="176">
        <f>'Hazard &amp; Exposure'!T38</f>
        <v>5.7</v>
      </c>
      <c r="G39" s="176">
        <f>'Hazard &amp; Exposure'!U38</f>
        <v>5.6</v>
      </c>
      <c r="H39" s="181">
        <f>'Hazard &amp; Exposure'!V38</f>
        <v>5.3</v>
      </c>
      <c r="I39" s="183">
        <f>'Hazard &amp; Exposure'!W38</f>
        <v>5</v>
      </c>
      <c r="J39" s="182">
        <f>'Hazard &amp; Exposure'!AC38</f>
        <v>4</v>
      </c>
      <c r="K39" s="181">
        <f>'Hazard &amp; Exposure'!Z38</f>
        <v>9.6</v>
      </c>
      <c r="L39" s="183">
        <f>'Hazard &amp; Exposure'!AD38</f>
        <v>6.8</v>
      </c>
      <c r="M39" s="183">
        <f t="shared" si="4"/>
        <v>6</v>
      </c>
      <c r="N39" s="184">
        <f>Vulnerability!F38</f>
        <v>8.3000000000000007</v>
      </c>
      <c r="O39" s="178">
        <f>Vulnerability!I38</f>
        <v>5.3</v>
      </c>
      <c r="P39" s="185">
        <f>Vulnerability!P38</f>
        <v>4.9000000000000004</v>
      </c>
      <c r="Q39" s="183">
        <f>Vulnerability!Q38</f>
        <v>6.7</v>
      </c>
      <c r="R39" s="184">
        <f>Vulnerability!V38</f>
        <v>1.5</v>
      </c>
      <c r="S39" s="177">
        <f>Vulnerability!AD38</f>
        <v>3.2</v>
      </c>
      <c r="T39" s="177">
        <f>Vulnerability!AG38</f>
        <v>5.6</v>
      </c>
      <c r="U39" s="177">
        <f>Vulnerability!AJ38</f>
        <v>1.4</v>
      </c>
      <c r="V39" s="177">
        <f>Vulnerability!AM38</f>
        <v>0</v>
      </c>
      <c r="W39" s="177">
        <f>Vulnerability!AP38</f>
        <v>2.9</v>
      </c>
      <c r="X39" s="185">
        <f>Vulnerability!AQ38</f>
        <v>2.8</v>
      </c>
      <c r="Y39" s="183">
        <f>Vulnerability!AR38</f>
        <v>2.2000000000000002</v>
      </c>
      <c r="Z39" s="183">
        <f t="shared" si="5"/>
        <v>4.8</v>
      </c>
      <c r="AA39" s="186">
        <f>'Lack of Coping Capacity'!G38</f>
        <v>6.7</v>
      </c>
      <c r="AB39" s="187">
        <f>'Lack of Coping Capacity'!J38</f>
        <v>7</v>
      </c>
      <c r="AC39" s="183">
        <f>'Lack of Coping Capacity'!K38</f>
        <v>6.9</v>
      </c>
      <c r="AD39" s="186">
        <f>'Lack of Coping Capacity'!P38</f>
        <v>6.5</v>
      </c>
      <c r="AE39" s="179">
        <f>'Lack of Coping Capacity'!S38</f>
        <v>5.2</v>
      </c>
      <c r="AF39" s="187">
        <f>'Lack of Coping Capacity'!X38</f>
        <v>7.8</v>
      </c>
      <c r="AG39" s="183">
        <f>'Lack of Coping Capacity'!Y38</f>
        <v>6.5</v>
      </c>
      <c r="AH39" s="183">
        <f t="shared" si="6"/>
        <v>6.7</v>
      </c>
      <c r="AI39" s="188">
        <f t="shared" si="7"/>
        <v>5.8</v>
      </c>
    </row>
    <row r="40" spans="1:35" ht="16.5" customHeight="1" x14ac:dyDescent="0.25">
      <c r="A40" s="141" t="s">
        <v>9</v>
      </c>
      <c r="B40" s="195" t="s">
        <v>356</v>
      </c>
      <c r="C40" s="116" t="s">
        <v>8</v>
      </c>
      <c r="D40" s="98" t="s">
        <v>484</v>
      </c>
      <c r="E40" s="176">
        <f>'Hazard &amp; Exposure'!S39</f>
        <v>3.9</v>
      </c>
      <c r="F40" s="176">
        <f>'Hazard &amp; Exposure'!T39</f>
        <v>9.4</v>
      </c>
      <c r="G40" s="176">
        <f>'Hazard &amp; Exposure'!U39</f>
        <v>4.9000000000000004</v>
      </c>
      <c r="H40" s="181">
        <f>'Hazard &amp; Exposure'!V39</f>
        <v>6.8</v>
      </c>
      <c r="I40" s="183">
        <f>'Hazard &amp; Exposure'!W39</f>
        <v>6.8</v>
      </c>
      <c r="J40" s="182">
        <f>'Hazard &amp; Exposure'!AC39</f>
        <v>9</v>
      </c>
      <c r="K40" s="181">
        <f>'Hazard &amp; Exposure'!Z39</f>
        <v>9.6</v>
      </c>
      <c r="L40" s="183">
        <f>'Hazard &amp; Exposure'!AD39</f>
        <v>9</v>
      </c>
      <c r="M40" s="183">
        <f t="shared" si="4"/>
        <v>8.1</v>
      </c>
      <c r="N40" s="184">
        <f>Vulnerability!F39</f>
        <v>9.1999999999999993</v>
      </c>
      <c r="O40" s="178">
        <f>Vulnerability!I39</f>
        <v>5.3</v>
      </c>
      <c r="P40" s="185">
        <f>Vulnerability!P39</f>
        <v>4.9000000000000004</v>
      </c>
      <c r="Q40" s="183">
        <f>Vulnerability!Q39</f>
        <v>7.2</v>
      </c>
      <c r="R40" s="184">
        <f>Vulnerability!V39</f>
        <v>4.5999999999999996</v>
      </c>
      <c r="S40" s="177">
        <f>Vulnerability!AD39</f>
        <v>3</v>
      </c>
      <c r="T40" s="177">
        <f>Vulnerability!AG39</f>
        <v>3.8</v>
      </c>
      <c r="U40" s="177">
        <f>Vulnerability!AJ39</f>
        <v>0.6</v>
      </c>
      <c r="V40" s="177">
        <f>Vulnerability!AM39</f>
        <v>0</v>
      </c>
      <c r="W40" s="177">
        <f>Vulnerability!AP39</f>
        <v>5.4</v>
      </c>
      <c r="X40" s="185">
        <f>Vulnerability!AQ39</f>
        <v>2.8</v>
      </c>
      <c r="Y40" s="183">
        <f>Vulnerability!AR39</f>
        <v>3.8</v>
      </c>
      <c r="Z40" s="183">
        <f t="shared" si="5"/>
        <v>5.8</v>
      </c>
      <c r="AA40" s="186">
        <f>'Lack of Coping Capacity'!G39</f>
        <v>6.7</v>
      </c>
      <c r="AB40" s="187">
        <f>'Lack of Coping Capacity'!J39</f>
        <v>7</v>
      </c>
      <c r="AC40" s="183">
        <f>'Lack of Coping Capacity'!K39</f>
        <v>6.9</v>
      </c>
      <c r="AD40" s="186">
        <f>'Lack of Coping Capacity'!P39</f>
        <v>7.6</v>
      </c>
      <c r="AE40" s="179">
        <f>'Lack of Coping Capacity'!S39</f>
        <v>6</v>
      </c>
      <c r="AF40" s="187">
        <f>'Lack of Coping Capacity'!X39</f>
        <v>8.8000000000000007</v>
      </c>
      <c r="AG40" s="183">
        <f>'Lack of Coping Capacity'!Y39</f>
        <v>7.5</v>
      </c>
      <c r="AH40" s="183">
        <f t="shared" si="6"/>
        <v>7.2</v>
      </c>
      <c r="AI40" s="188">
        <f t="shared" si="7"/>
        <v>7</v>
      </c>
    </row>
    <row r="41" spans="1:35" ht="16.5" customHeight="1" x14ac:dyDescent="0.25">
      <c r="A41" s="141" t="s">
        <v>9</v>
      </c>
      <c r="B41" s="116" t="s">
        <v>355</v>
      </c>
      <c r="C41" s="116" t="s">
        <v>8</v>
      </c>
      <c r="D41" s="98" t="s">
        <v>483</v>
      </c>
      <c r="E41" s="176">
        <f>'Hazard &amp; Exposure'!S40</f>
        <v>1.4</v>
      </c>
      <c r="F41" s="176">
        <f>'Hazard &amp; Exposure'!T40</f>
        <v>8.4</v>
      </c>
      <c r="G41" s="176">
        <f>'Hazard &amp; Exposure'!U40</f>
        <v>9</v>
      </c>
      <c r="H41" s="181">
        <f>'Hazard &amp; Exposure'!V40</f>
        <v>5.3</v>
      </c>
      <c r="I41" s="183">
        <f>'Hazard &amp; Exposure'!W40</f>
        <v>6.9</v>
      </c>
      <c r="J41" s="182">
        <f>'Hazard &amp; Exposure'!AC40</f>
        <v>5</v>
      </c>
      <c r="K41" s="181">
        <f>'Hazard &amp; Exposure'!Z40</f>
        <v>9.6</v>
      </c>
      <c r="L41" s="183">
        <f>'Hazard &amp; Exposure'!AD40</f>
        <v>7.3</v>
      </c>
      <c r="M41" s="183">
        <f t="shared" si="4"/>
        <v>7.1</v>
      </c>
      <c r="N41" s="184">
        <f>Vulnerability!F40</f>
        <v>9.1999999999999993</v>
      </c>
      <c r="O41" s="178">
        <f>Vulnerability!I40</f>
        <v>5.5</v>
      </c>
      <c r="P41" s="185">
        <f>Vulnerability!P40</f>
        <v>4.9000000000000004</v>
      </c>
      <c r="Q41" s="183">
        <f>Vulnerability!Q40</f>
        <v>7.2</v>
      </c>
      <c r="R41" s="184">
        <f>Vulnerability!V40</f>
        <v>3.7</v>
      </c>
      <c r="S41" s="177">
        <f>Vulnerability!AD40</f>
        <v>2.9</v>
      </c>
      <c r="T41" s="177">
        <f>Vulnerability!AG40</f>
        <v>7.1</v>
      </c>
      <c r="U41" s="177">
        <f>Vulnerability!AJ40</f>
        <v>2</v>
      </c>
      <c r="V41" s="177">
        <f>Vulnerability!AM40</f>
        <v>0</v>
      </c>
      <c r="W41" s="177">
        <f>Vulnerability!AP40</f>
        <v>1.2</v>
      </c>
      <c r="X41" s="185">
        <f>Vulnerability!AQ40</f>
        <v>3.1</v>
      </c>
      <c r="Y41" s="183">
        <f>Vulnerability!AR40</f>
        <v>3.4</v>
      </c>
      <c r="Z41" s="183">
        <f t="shared" si="5"/>
        <v>5.6</v>
      </c>
      <c r="AA41" s="186">
        <f>'Lack of Coping Capacity'!G40</f>
        <v>6.7</v>
      </c>
      <c r="AB41" s="187">
        <f>'Lack of Coping Capacity'!J40</f>
        <v>7</v>
      </c>
      <c r="AC41" s="183">
        <f>'Lack of Coping Capacity'!K40</f>
        <v>6.9</v>
      </c>
      <c r="AD41" s="186">
        <f>'Lack of Coping Capacity'!P40</f>
        <v>6.8</v>
      </c>
      <c r="AE41" s="179">
        <f>'Lack of Coping Capacity'!S40</f>
        <v>7</v>
      </c>
      <c r="AF41" s="187">
        <f>'Lack of Coping Capacity'!X40</f>
        <v>7.7</v>
      </c>
      <c r="AG41" s="183">
        <f>'Lack of Coping Capacity'!Y40</f>
        <v>7.2</v>
      </c>
      <c r="AH41" s="183">
        <f t="shared" si="6"/>
        <v>7.1</v>
      </c>
      <c r="AI41" s="188">
        <f t="shared" si="7"/>
        <v>6.6</v>
      </c>
    </row>
    <row r="42" spans="1:35" ht="16.5" customHeight="1" x14ac:dyDescent="0.25">
      <c r="A42" s="141" t="s">
        <v>9</v>
      </c>
      <c r="B42" s="116" t="s">
        <v>354</v>
      </c>
      <c r="C42" s="116" t="s">
        <v>8</v>
      </c>
      <c r="D42" s="98" t="s">
        <v>482</v>
      </c>
      <c r="E42" s="176">
        <f>'Hazard &amp; Exposure'!S41</f>
        <v>0.7</v>
      </c>
      <c r="F42" s="176">
        <f>'Hazard &amp; Exposure'!T41</f>
        <v>4.0999999999999996</v>
      </c>
      <c r="G42" s="176">
        <f>'Hazard &amp; Exposure'!U41</f>
        <v>4.4000000000000004</v>
      </c>
      <c r="H42" s="181">
        <f>'Hazard &amp; Exposure'!V41</f>
        <v>4.3</v>
      </c>
      <c r="I42" s="183">
        <f>'Hazard &amp; Exposure'!W41</f>
        <v>3.5</v>
      </c>
      <c r="J42" s="182">
        <f>'Hazard &amp; Exposure'!AC41</f>
        <v>4</v>
      </c>
      <c r="K42" s="181">
        <f>'Hazard &amp; Exposure'!Z41</f>
        <v>9.6</v>
      </c>
      <c r="L42" s="183">
        <f>'Hazard &amp; Exposure'!AD41</f>
        <v>6.8</v>
      </c>
      <c r="M42" s="183">
        <f t="shared" si="4"/>
        <v>5.4</v>
      </c>
      <c r="N42" s="184">
        <f>Vulnerability!F41</f>
        <v>8.9</v>
      </c>
      <c r="O42" s="178">
        <f>Vulnerability!I41</f>
        <v>5.9</v>
      </c>
      <c r="P42" s="185">
        <f>Vulnerability!P41</f>
        <v>4.9000000000000004</v>
      </c>
      <c r="Q42" s="183">
        <f>Vulnerability!Q41</f>
        <v>7.2</v>
      </c>
      <c r="R42" s="184">
        <f>Vulnerability!V41</f>
        <v>0</v>
      </c>
      <c r="S42" s="177">
        <f>Vulnerability!AD41</f>
        <v>2.7</v>
      </c>
      <c r="T42" s="177">
        <f>Vulnerability!AG41</f>
        <v>7.1</v>
      </c>
      <c r="U42" s="177">
        <f>Vulnerability!AJ41</f>
        <v>2.1</v>
      </c>
      <c r="V42" s="177">
        <f>Vulnerability!AM41</f>
        <v>0</v>
      </c>
      <c r="W42" s="177">
        <f>Vulnerability!AP41</f>
        <v>0.4</v>
      </c>
      <c r="X42" s="185">
        <f>Vulnerability!AQ41</f>
        <v>3</v>
      </c>
      <c r="Y42" s="183">
        <f>Vulnerability!AR41</f>
        <v>1.6</v>
      </c>
      <c r="Z42" s="183">
        <f t="shared" si="5"/>
        <v>5</v>
      </c>
      <c r="AA42" s="186">
        <f>'Lack of Coping Capacity'!G41</f>
        <v>6.7</v>
      </c>
      <c r="AB42" s="187">
        <f>'Lack of Coping Capacity'!J41</f>
        <v>7</v>
      </c>
      <c r="AC42" s="183">
        <f>'Lack of Coping Capacity'!K41</f>
        <v>6.9</v>
      </c>
      <c r="AD42" s="186">
        <f>'Lack of Coping Capacity'!P41</f>
        <v>6.3</v>
      </c>
      <c r="AE42" s="179">
        <f>'Lack of Coping Capacity'!S41</f>
        <v>6.5</v>
      </c>
      <c r="AF42" s="187">
        <f>'Lack of Coping Capacity'!X41</f>
        <v>8.5</v>
      </c>
      <c r="AG42" s="183">
        <f>'Lack of Coping Capacity'!Y41</f>
        <v>7.1</v>
      </c>
      <c r="AH42" s="183">
        <f t="shared" si="6"/>
        <v>7</v>
      </c>
      <c r="AI42" s="188">
        <f t="shared" si="7"/>
        <v>5.7</v>
      </c>
    </row>
    <row r="43" spans="1:35" ht="16.5" customHeight="1" thickBot="1" x14ac:dyDescent="0.3">
      <c r="A43" s="142" t="s">
        <v>9</v>
      </c>
      <c r="B43" s="195" t="s">
        <v>357</v>
      </c>
      <c r="C43" s="143" t="s">
        <v>8</v>
      </c>
      <c r="D43" s="144" t="s">
        <v>485</v>
      </c>
      <c r="E43" s="176">
        <f>'Hazard &amp; Exposure'!S42</f>
        <v>4.5999999999999996</v>
      </c>
      <c r="F43" s="176">
        <f>'Hazard &amp; Exposure'!T42</f>
        <v>9.1</v>
      </c>
      <c r="G43" s="176">
        <f>'Hazard &amp; Exposure'!U42</f>
        <v>5</v>
      </c>
      <c r="H43" s="181">
        <f>'Hazard &amp; Exposure'!V42</f>
        <v>6.3</v>
      </c>
      <c r="I43" s="183">
        <f>'Hazard &amp; Exposure'!W42</f>
        <v>6.7</v>
      </c>
      <c r="J43" s="182">
        <f>'Hazard &amp; Exposure'!AC42</f>
        <v>7</v>
      </c>
      <c r="K43" s="181">
        <f>'Hazard &amp; Exposure'!Z42</f>
        <v>9.6</v>
      </c>
      <c r="L43" s="183">
        <f>'Hazard &amp; Exposure'!AD42</f>
        <v>8.3000000000000007</v>
      </c>
      <c r="M43" s="183">
        <f t="shared" si="4"/>
        <v>7.6</v>
      </c>
      <c r="N43" s="184">
        <f>Vulnerability!F42</f>
        <v>8.5</v>
      </c>
      <c r="O43" s="178">
        <f>Vulnerability!I42</f>
        <v>4.5999999999999996</v>
      </c>
      <c r="P43" s="185">
        <f>Vulnerability!P42</f>
        <v>4.9000000000000004</v>
      </c>
      <c r="Q43" s="183">
        <f>Vulnerability!Q42</f>
        <v>6.6</v>
      </c>
      <c r="R43" s="184">
        <f>Vulnerability!V42</f>
        <v>7.6</v>
      </c>
      <c r="S43" s="177">
        <f>Vulnerability!AD42</f>
        <v>2.9</v>
      </c>
      <c r="T43" s="177">
        <f>Vulnerability!AG42</f>
        <v>7</v>
      </c>
      <c r="U43" s="177">
        <f>Vulnerability!AJ42</f>
        <v>5</v>
      </c>
      <c r="V43" s="177">
        <f>Vulnerability!AM42</f>
        <v>0</v>
      </c>
      <c r="W43" s="177">
        <f>Vulnerability!AP42</f>
        <v>5.8</v>
      </c>
      <c r="X43" s="185">
        <f>Vulnerability!AQ42</f>
        <v>4.5</v>
      </c>
      <c r="Y43" s="183">
        <f>Vulnerability!AR42</f>
        <v>6.3</v>
      </c>
      <c r="Z43" s="183">
        <f t="shared" si="5"/>
        <v>6.5</v>
      </c>
      <c r="AA43" s="186">
        <f>'Lack of Coping Capacity'!G42</f>
        <v>6.7</v>
      </c>
      <c r="AB43" s="187">
        <f>'Lack of Coping Capacity'!J42</f>
        <v>7</v>
      </c>
      <c r="AC43" s="183">
        <f>'Lack of Coping Capacity'!K42</f>
        <v>6.9</v>
      </c>
      <c r="AD43" s="186">
        <f>'Lack of Coping Capacity'!P42</f>
        <v>7.9</v>
      </c>
      <c r="AE43" s="179">
        <f>'Lack of Coping Capacity'!S42</f>
        <v>3.8</v>
      </c>
      <c r="AF43" s="187">
        <f>'Lack of Coping Capacity'!X42</f>
        <v>9.1999999999999993</v>
      </c>
      <c r="AG43" s="183">
        <f>'Lack of Coping Capacity'!Y42</f>
        <v>7</v>
      </c>
      <c r="AH43" s="183">
        <f t="shared" si="6"/>
        <v>7</v>
      </c>
      <c r="AI43" s="188">
        <f t="shared" si="7"/>
        <v>7</v>
      </c>
    </row>
    <row r="44" spans="1:35" ht="16.5" customHeight="1" x14ac:dyDescent="0.25">
      <c r="A44" s="138" t="s">
        <v>11</v>
      </c>
      <c r="B44" s="139" t="s">
        <v>367</v>
      </c>
      <c r="C44" s="139" t="s">
        <v>10</v>
      </c>
      <c r="D44" s="140" t="s">
        <v>495</v>
      </c>
      <c r="E44" s="176">
        <f>'Hazard &amp; Exposure'!S43</f>
        <v>2.9</v>
      </c>
      <c r="F44" s="176">
        <f>'Hazard &amp; Exposure'!T43</f>
        <v>2</v>
      </c>
      <c r="G44" s="176">
        <f>'Hazard &amp; Exposure'!U43</f>
        <v>0.2</v>
      </c>
      <c r="H44" s="181">
        <f>'Hazard &amp; Exposure'!V43</f>
        <v>4</v>
      </c>
      <c r="I44" s="183">
        <f>'Hazard &amp; Exposure'!W43</f>
        <v>2.4</v>
      </c>
      <c r="J44" s="182">
        <f>'Hazard &amp; Exposure'!AC43</f>
        <v>0</v>
      </c>
      <c r="K44" s="181">
        <f>'Hazard &amp; Exposure'!Z43</f>
        <v>3.5</v>
      </c>
      <c r="L44" s="183">
        <f>'Hazard &amp; Exposure'!AD43</f>
        <v>1.8</v>
      </c>
      <c r="M44" s="183">
        <f t="shared" si="4"/>
        <v>2.1</v>
      </c>
      <c r="N44" s="184">
        <f>Vulnerability!F43</f>
        <v>5.0999999999999996</v>
      </c>
      <c r="O44" s="178">
        <f>Vulnerability!I43</f>
        <v>4.8</v>
      </c>
      <c r="P44" s="185">
        <f>Vulnerability!P43</f>
        <v>3.4</v>
      </c>
      <c r="Q44" s="183">
        <f>Vulnerability!Q43</f>
        <v>4.5999999999999996</v>
      </c>
      <c r="R44" s="184">
        <f>Vulnerability!V43</f>
        <v>0</v>
      </c>
      <c r="S44" s="177">
        <f>Vulnerability!AD43</f>
        <v>1.7</v>
      </c>
      <c r="T44" s="177">
        <f>Vulnerability!AG43</f>
        <v>3.6</v>
      </c>
      <c r="U44" s="177">
        <f>Vulnerability!AJ43</f>
        <v>0</v>
      </c>
      <c r="V44" s="177">
        <f>Vulnerability!AM43</f>
        <v>10</v>
      </c>
      <c r="W44" s="177">
        <f>Vulnerability!AP43</f>
        <v>5</v>
      </c>
      <c r="X44" s="185">
        <f>Vulnerability!AQ43</f>
        <v>5.5</v>
      </c>
      <c r="Y44" s="183">
        <f>Vulnerability!AR43</f>
        <v>3.2</v>
      </c>
      <c r="Z44" s="183">
        <f t="shared" si="5"/>
        <v>3.9</v>
      </c>
      <c r="AA44" s="186">
        <f>'Lack of Coping Capacity'!G43</f>
        <v>5.4</v>
      </c>
      <c r="AB44" s="187">
        <f>'Lack of Coping Capacity'!J43</f>
        <v>6.9</v>
      </c>
      <c r="AC44" s="183">
        <f>'Lack of Coping Capacity'!K43</f>
        <v>6.2</v>
      </c>
      <c r="AD44" s="186">
        <f>'Lack of Coping Capacity'!P43</f>
        <v>6</v>
      </c>
      <c r="AE44" s="179">
        <f>'Lack of Coping Capacity'!S43</f>
        <v>7.3</v>
      </c>
      <c r="AF44" s="187">
        <f>'Lack of Coping Capacity'!X43</f>
        <v>6</v>
      </c>
      <c r="AG44" s="183">
        <f>'Lack of Coping Capacity'!Y43</f>
        <v>6.4</v>
      </c>
      <c r="AH44" s="183">
        <f t="shared" si="6"/>
        <v>6.3</v>
      </c>
      <c r="AI44" s="188">
        <f t="shared" si="7"/>
        <v>3.7</v>
      </c>
    </row>
    <row r="45" spans="1:35" ht="16.5" customHeight="1" x14ac:dyDescent="0.25">
      <c r="A45" s="141" t="s">
        <v>11</v>
      </c>
      <c r="B45" s="116" t="s">
        <v>363</v>
      </c>
      <c r="C45" s="116" t="s">
        <v>10</v>
      </c>
      <c r="D45" s="98" t="s">
        <v>491</v>
      </c>
      <c r="E45" s="176">
        <f>'Hazard &amp; Exposure'!S44</f>
        <v>4.3</v>
      </c>
      <c r="F45" s="176">
        <f>'Hazard &amp; Exposure'!T44</f>
        <v>8.6999999999999993</v>
      </c>
      <c r="G45" s="176">
        <f>'Hazard &amp; Exposure'!U44</f>
        <v>6.8</v>
      </c>
      <c r="H45" s="181">
        <f>'Hazard &amp; Exposure'!V44</f>
        <v>8</v>
      </c>
      <c r="I45" s="183">
        <f>'Hazard &amp; Exposure'!W44</f>
        <v>7.3</v>
      </c>
      <c r="J45" s="182">
        <f>'Hazard &amp; Exposure'!AC44</f>
        <v>0</v>
      </c>
      <c r="K45" s="181">
        <f>'Hazard &amp; Exposure'!Z44</f>
        <v>3.5</v>
      </c>
      <c r="L45" s="183">
        <f>'Hazard &amp; Exposure'!AD44</f>
        <v>1.8</v>
      </c>
      <c r="M45" s="183">
        <f t="shared" si="4"/>
        <v>5.2</v>
      </c>
      <c r="N45" s="184">
        <f>Vulnerability!F44</f>
        <v>7.5</v>
      </c>
      <c r="O45" s="178">
        <f>Vulnerability!I44</f>
        <v>5.6</v>
      </c>
      <c r="P45" s="185">
        <f>Vulnerability!P44</f>
        <v>3.4</v>
      </c>
      <c r="Q45" s="183">
        <f>Vulnerability!Q44</f>
        <v>6</v>
      </c>
      <c r="R45" s="184">
        <f>Vulnerability!V44</f>
        <v>0</v>
      </c>
      <c r="S45" s="177">
        <f>Vulnerability!AD44</f>
        <v>1.7</v>
      </c>
      <c r="T45" s="177">
        <f>Vulnerability!AG44</f>
        <v>7.5</v>
      </c>
      <c r="U45" s="177">
        <f>Vulnerability!AJ44</f>
        <v>4.0999999999999996</v>
      </c>
      <c r="V45" s="177">
        <f>Vulnerability!AM44</f>
        <v>10</v>
      </c>
      <c r="W45" s="177">
        <f>Vulnerability!AP44</f>
        <v>10</v>
      </c>
      <c r="X45" s="185">
        <f>Vulnerability!AQ44</f>
        <v>8</v>
      </c>
      <c r="Y45" s="183">
        <f>Vulnerability!AR44</f>
        <v>5.2</v>
      </c>
      <c r="Z45" s="183">
        <f t="shared" si="5"/>
        <v>5.6</v>
      </c>
      <c r="AA45" s="186">
        <f>'Lack of Coping Capacity'!G44</f>
        <v>5.4</v>
      </c>
      <c r="AB45" s="187">
        <f>'Lack of Coping Capacity'!J44</f>
        <v>6.9</v>
      </c>
      <c r="AC45" s="183">
        <f>'Lack of Coping Capacity'!K44</f>
        <v>6.2</v>
      </c>
      <c r="AD45" s="186">
        <f>'Lack of Coping Capacity'!P44</f>
        <v>7.2</v>
      </c>
      <c r="AE45" s="179">
        <f>'Lack of Coping Capacity'!S44</f>
        <v>8.3000000000000007</v>
      </c>
      <c r="AF45" s="187">
        <f>'Lack of Coping Capacity'!X44</f>
        <v>7.4</v>
      </c>
      <c r="AG45" s="183">
        <f>'Lack of Coping Capacity'!Y44</f>
        <v>7.6</v>
      </c>
      <c r="AH45" s="183">
        <f t="shared" si="6"/>
        <v>7</v>
      </c>
      <c r="AI45" s="188">
        <f t="shared" si="7"/>
        <v>5.9</v>
      </c>
    </row>
    <row r="46" spans="1:35" ht="16.5" customHeight="1" x14ac:dyDescent="0.25">
      <c r="A46" s="141" t="s">
        <v>11</v>
      </c>
      <c r="B46" s="116" t="s">
        <v>365</v>
      </c>
      <c r="C46" s="116" t="s">
        <v>10</v>
      </c>
      <c r="D46" s="98" t="s">
        <v>493</v>
      </c>
      <c r="E46" s="176">
        <f>'Hazard &amp; Exposure'!S45</f>
        <v>3.9</v>
      </c>
      <c r="F46" s="176">
        <f>'Hazard &amp; Exposure'!T45</f>
        <v>8.8000000000000007</v>
      </c>
      <c r="G46" s="176">
        <f>'Hazard &amp; Exposure'!U45</f>
        <v>3.5</v>
      </c>
      <c r="H46" s="181">
        <f>'Hazard &amp; Exposure'!V45</f>
        <v>8</v>
      </c>
      <c r="I46" s="183">
        <f>'Hazard &amp; Exposure'!W45</f>
        <v>6.7</v>
      </c>
      <c r="J46" s="182">
        <f>'Hazard &amp; Exposure'!AC45</f>
        <v>0</v>
      </c>
      <c r="K46" s="181">
        <f>'Hazard &amp; Exposure'!Z45</f>
        <v>3.5</v>
      </c>
      <c r="L46" s="183">
        <f>'Hazard &amp; Exposure'!AD45</f>
        <v>1.8</v>
      </c>
      <c r="M46" s="183">
        <f t="shared" si="4"/>
        <v>4.7</v>
      </c>
      <c r="N46" s="184">
        <f>Vulnerability!F45</f>
        <v>6.2</v>
      </c>
      <c r="O46" s="178">
        <f>Vulnerability!I45</f>
        <v>5.2</v>
      </c>
      <c r="P46" s="185">
        <f>Vulnerability!P45</f>
        <v>3.4</v>
      </c>
      <c r="Q46" s="183">
        <f>Vulnerability!Q45</f>
        <v>5.3</v>
      </c>
      <c r="R46" s="184">
        <f>Vulnerability!V45</f>
        <v>0</v>
      </c>
      <c r="S46" s="177">
        <f>Vulnerability!AD45</f>
        <v>1.7</v>
      </c>
      <c r="T46" s="177">
        <f>Vulnerability!AG45</f>
        <v>4.7</v>
      </c>
      <c r="U46" s="177">
        <f>Vulnerability!AJ45</f>
        <v>5.0999999999999996</v>
      </c>
      <c r="V46" s="177">
        <f>Vulnerability!AM45</f>
        <v>10</v>
      </c>
      <c r="W46" s="177">
        <f>Vulnerability!AP45</f>
        <v>10</v>
      </c>
      <c r="X46" s="185">
        <f>Vulnerability!AQ45</f>
        <v>7.7</v>
      </c>
      <c r="Y46" s="183">
        <f>Vulnerability!AR45</f>
        <v>5</v>
      </c>
      <c r="Z46" s="183">
        <f t="shared" si="5"/>
        <v>5.2</v>
      </c>
      <c r="AA46" s="186">
        <f>'Lack of Coping Capacity'!G45</f>
        <v>5.4</v>
      </c>
      <c r="AB46" s="187">
        <f>'Lack of Coping Capacity'!J45</f>
        <v>6.9</v>
      </c>
      <c r="AC46" s="183">
        <f>'Lack of Coping Capacity'!K45</f>
        <v>6.2</v>
      </c>
      <c r="AD46" s="186">
        <f>'Lack of Coping Capacity'!P45</f>
        <v>7.3</v>
      </c>
      <c r="AE46" s="179">
        <f>'Lack of Coping Capacity'!S45</f>
        <v>6.2</v>
      </c>
      <c r="AF46" s="187">
        <f>'Lack of Coping Capacity'!X45</f>
        <v>6.2</v>
      </c>
      <c r="AG46" s="183">
        <f>'Lack of Coping Capacity'!Y45</f>
        <v>6.6</v>
      </c>
      <c r="AH46" s="183">
        <f t="shared" si="6"/>
        <v>6.4</v>
      </c>
      <c r="AI46" s="188">
        <f t="shared" si="7"/>
        <v>5.4</v>
      </c>
    </row>
    <row r="47" spans="1:35" ht="16.5" customHeight="1" x14ac:dyDescent="0.25">
      <c r="A47" s="141" t="s">
        <v>11</v>
      </c>
      <c r="B47" s="116" t="s">
        <v>368</v>
      </c>
      <c r="C47" s="116" t="s">
        <v>10</v>
      </c>
      <c r="D47" s="98" t="s">
        <v>496</v>
      </c>
      <c r="E47" s="176">
        <f>'Hazard &amp; Exposure'!S46</f>
        <v>1.1000000000000001</v>
      </c>
      <c r="F47" s="176">
        <f>'Hazard &amp; Exposure'!T46</f>
        <v>0</v>
      </c>
      <c r="G47" s="176">
        <f>'Hazard &amp; Exposure'!U46</f>
        <v>0</v>
      </c>
      <c r="H47" s="181">
        <f>'Hazard &amp; Exposure'!V46</f>
        <v>4</v>
      </c>
      <c r="I47" s="183">
        <f>'Hazard &amp; Exposure'!W46</f>
        <v>1.4</v>
      </c>
      <c r="J47" s="182">
        <f>'Hazard &amp; Exposure'!AC46</f>
        <v>0</v>
      </c>
      <c r="K47" s="181">
        <f>'Hazard &amp; Exposure'!Z46</f>
        <v>3.5</v>
      </c>
      <c r="L47" s="183">
        <f>'Hazard &amp; Exposure'!AD46</f>
        <v>1.8</v>
      </c>
      <c r="M47" s="183">
        <f t="shared" si="4"/>
        <v>1.6</v>
      </c>
      <c r="N47" s="184">
        <f>Vulnerability!F46</f>
        <v>4.0999999999999996</v>
      </c>
      <c r="O47" s="178">
        <f>Vulnerability!I46</f>
        <v>4.8</v>
      </c>
      <c r="P47" s="185">
        <f>Vulnerability!P46</f>
        <v>3.4</v>
      </c>
      <c r="Q47" s="183">
        <f>Vulnerability!Q46</f>
        <v>4.0999999999999996</v>
      </c>
      <c r="R47" s="184">
        <f>Vulnerability!V46</f>
        <v>0</v>
      </c>
      <c r="S47" s="177">
        <f>Vulnerability!AD46</f>
        <v>1.7</v>
      </c>
      <c r="T47" s="177">
        <f>Vulnerability!AG46</f>
        <v>3.6</v>
      </c>
      <c r="U47" s="177">
        <f>Vulnerability!AJ46</f>
        <v>0</v>
      </c>
      <c r="V47" s="177">
        <f>Vulnerability!AM46</f>
        <v>10</v>
      </c>
      <c r="W47" s="177">
        <f>Vulnerability!AP46</f>
        <v>0.5</v>
      </c>
      <c r="X47" s="185">
        <f>Vulnerability!AQ46</f>
        <v>4.9000000000000004</v>
      </c>
      <c r="Y47" s="183">
        <f>Vulnerability!AR46</f>
        <v>2.8</v>
      </c>
      <c r="Z47" s="183">
        <f t="shared" si="5"/>
        <v>3.5</v>
      </c>
      <c r="AA47" s="186">
        <f>'Lack of Coping Capacity'!G46</f>
        <v>5.4</v>
      </c>
      <c r="AB47" s="187">
        <f>'Lack of Coping Capacity'!J46</f>
        <v>6.9</v>
      </c>
      <c r="AC47" s="183">
        <f>'Lack of Coping Capacity'!K46</f>
        <v>6.2</v>
      </c>
      <c r="AD47" s="186">
        <f>'Lack of Coping Capacity'!P46</f>
        <v>4.5999999999999996</v>
      </c>
      <c r="AE47" s="179">
        <f>'Lack of Coping Capacity'!S46</f>
        <v>0.7</v>
      </c>
      <c r="AF47" s="187">
        <f>'Lack of Coping Capacity'!X46</f>
        <v>5.5</v>
      </c>
      <c r="AG47" s="183">
        <f>'Lack of Coping Capacity'!Y46</f>
        <v>3.6</v>
      </c>
      <c r="AH47" s="183">
        <f t="shared" si="6"/>
        <v>5</v>
      </c>
      <c r="AI47" s="188">
        <f t="shared" si="7"/>
        <v>3</v>
      </c>
    </row>
    <row r="48" spans="1:35" ht="16.5" customHeight="1" x14ac:dyDescent="0.25">
      <c r="A48" s="141" t="s">
        <v>11</v>
      </c>
      <c r="B48" s="116" t="s">
        <v>364</v>
      </c>
      <c r="C48" s="116" t="s">
        <v>10</v>
      </c>
      <c r="D48" s="98" t="s">
        <v>492</v>
      </c>
      <c r="E48" s="176">
        <f>'Hazard &amp; Exposure'!S47</f>
        <v>4.3</v>
      </c>
      <c r="F48" s="176">
        <f>'Hazard &amp; Exposure'!T47</f>
        <v>8.8000000000000007</v>
      </c>
      <c r="G48" s="176">
        <f>'Hazard &amp; Exposure'!U47</f>
        <v>5.8</v>
      </c>
      <c r="H48" s="181">
        <f>'Hazard &amp; Exposure'!V47</f>
        <v>8.5</v>
      </c>
      <c r="I48" s="183">
        <f>'Hazard &amp; Exposure'!W47</f>
        <v>7.3</v>
      </c>
      <c r="J48" s="182">
        <f>'Hazard &amp; Exposure'!AC47</f>
        <v>0</v>
      </c>
      <c r="K48" s="181">
        <f>'Hazard &amp; Exposure'!Z47</f>
        <v>3.5</v>
      </c>
      <c r="L48" s="183">
        <f>'Hazard &amp; Exposure'!AD47</f>
        <v>1.8</v>
      </c>
      <c r="M48" s="183">
        <f t="shared" si="4"/>
        <v>5.2</v>
      </c>
      <c r="N48" s="184">
        <f>Vulnerability!F47</f>
        <v>8.1</v>
      </c>
      <c r="O48" s="178">
        <f>Vulnerability!I47</f>
        <v>4.5999999999999996</v>
      </c>
      <c r="P48" s="185">
        <f>Vulnerability!P47</f>
        <v>3.4</v>
      </c>
      <c r="Q48" s="183">
        <f>Vulnerability!Q47</f>
        <v>6.1</v>
      </c>
      <c r="R48" s="184">
        <f>Vulnerability!V47</f>
        <v>0</v>
      </c>
      <c r="S48" s="177">
        <f>Vulnerability!AD47</f>
        <v>1.7</v>
      </c>
      <c r="T48" s="177">
        <f>Vulnerability!AG47</f>
        <v>6</v>
      </c>
      <c r="U48" s="177">
        <f>Vulnerability!AJ47</f>
        <v>5.0999999999999996</v>
      </c>
      <c r="V48" s="177">
        <f>Vulnerability!AM47</f>
        <v>10</v>
      </c>
      <c r="W48" s="177">
        <f>Vulnerability!AP47</f>
        <v>10</v>
      </c>
      <c r="X48" s="185">
        <f>Vulnerability!AQ47</f>
        <v>7.9</v>
      </c>
      <c r="Y48" s="183">
        <f>Vulnerability!AR47</f>
        <v>5.0999999999999996</v>
      </c>
      <c r="Z48" s="183">
        <f t="shared" si="5"/>
        <v>5.6</v>
      </c>
      <c r="AA48" s="186">
        <f>'Lack of Coping Capacity'!G47</f>
        <v>5.4</v>
      </c>
      <c r="AB48" s="187">
        <f>'Lack of Coping Capacity'!J47</f>
        <v>6.9</v>
      </c>
      <c r="AC48" s="183">
        <f>'Lack of Coping Capacity'!K47</f>
        <v>6.2</v>
      </c>
      <c r="AD48" s="186">
        <f>'Lack of Coping Capacity'!P47</f>
        <v>7.8</v>
      </c>
      <c r="AE48" s="179">
        <f>'Lack of Coping Capacity'!S47</f>
        <v>9</v>
      </c>
      <c r="AF48" s="187">
        <f>'Lack of Coping Capacity'!X47</f>
        <v>7.6</v>
      </c>
      <c r="AG48" s="183">
        <f>'Lack of Coping Capacity'!Y47</f>
        <v>8.1</v>
      </c>
      <c r="AH48" s="183">
        <f t="shared" si="6"/>
        <v>7.3</v>
      </c>
      <c r="AI48" s="188">
        <f t="shared" si="7"/>
        <v>6</v>
      </c>
    </row>
    <row r="49" spans="1:35" ht="16.5" customHeight="1" x14ac:dyDescent="0.25">
      <c r="A49" s="141" t="s">
        <v>11</v>
      </c>
      <c r="B49" s="116" t="s">
        <v>370</v>
      </c>
      <c r="C49" s="116" t="s">
        <v>10</v>
      </c>
      <c r="D49" s="98" t="s">
        <v>498</v>
      </c>
      <c r="E49" s="176">
        <f>'Hazard &amp; Exposure'!S48</f>
        <v>5</v>
      </c>
      <c r="F49" s="176">
        <f>'Hazard &amp; Exposure'!T48</f>
        <v>8.6999999999999993</v>
      </c>
      <c r="G49" s="176">
        <f>'Hazard &amp; Exposure'!U48</f>
        <v>6.9</v>
      </c>
      <c r="H49" s="181">
        <f>'Hazard &amp; Exposure'!V48</f>
        <v>5.5</v>
      </c>
      <c r="I49" s="183">
        <f>'Hazard &amp; Exposure'!W48</f>
        <v>6.8</v>
      </c>
      <c r="J49" s="182">
        <f>'Hazard &amp; Exposure'!AC48</f>
        <v>0</v>
      </c>
      <c r="K49" s="181">
        <f>'Hazard &amp; Exposure'!Z48</f>
        <v>3.5</v>
      </c>
      <c r="L49" s="183">
        <f>'Hazard &amp; Exposure'!AD48</f>
        <v>1.8</v>
      </c>
      <c r="M49" s="183">
        <f t="shared" si="4"/>
        <v>4.8</v>
      </c>
      <c r="N49" s="184">
        <f>Vulnerability!F48</f>
        <v>8.9</v>
      </c>
      <c r="O49" s="178">
        <f>Vulnerability!I48</f>
        <v>5.4</v>
      </c>
      <c r="P49" s="185">
        <f>Vulnerability!P48</f>
        <v>3.4</v>
      </c>
      <c r="Q49" s="183">
        <f>Vulnerability!Q48</f>
        <v>6.7</v>
      </c>
      <c r="R49" s="184">
        <f>Vulnerability!V48</f>
        <v>0</v>
      </c>
      <c r="S49" s="177">
        <f>Vulnerability!AD48</f>
        <v>1.7</v>
      </c>
      <c r="T49" s="177">
        <f>Vulnerability!AG48</f>
        <v>5.9</v>
      </c>
      <c r="U49" s="177">
        <f>Vulnerability!AJ48</f>
        <v>5</v>
      </c>
      <c r="V49" s="177">
        <f>Vulnerability!AM48</f>
        <v>10</v>
      </c>
      <c r="W49" s="177">
        <f>Vulnerability!AP48</f>
        <v>10</v>
      </c>
      <c r="X49" s="185">
        <f>Vulnerability!AQ48</f>
        <v>7.8</v>
      </c>
      <c r="Y49" s="183">
        <f>Vulnerability!AR48</f>
        <v>5</v>
      </c>
      <c r="Z49" s="183">
        <f t="shared" si="5"/>
        <v>5.9</v>
      </c>
      <c r="AA49" s="186">
        <f>'Lack of Coping Capacity'!G48</f>
        <v>5.4</v>
      </c>
      <c r="AB49" s="187">
        <f>'Lack of Coping Capacity'!J48</f>
        <v>6.9</v>
      </c>
      <c r="AC49" s="183">
        <f>'Lack of Coping Capacity'!K48</f>
        <v>6.2</v>
      </c>
      <c r="AD49" s="186">
        <f>'Lack of Coping Capacity'!P48</f>
        <v>7.9</v>
      </c>
      <c r="AE49" s="179">
        <f>'Lack of Coping Capacity'!S48</f>
        <v>8.3000000000000007</v>
      </c>
      <c r="AF49" s="187">
        <f>'Lack of Coping Capacity'!X48</f>
        <v>8.1</v>
      </c>
      <c r="AG49" s="183">
        <f>'Lack of Coping Capacity'!Y48</f>
        <v>8.1</v>
      </c>
      <c r="AH49" s="183">
        <f t="shared" si="6"/>
        <v>7.3</v>
      </c>
      <c r="AI49" s="188">
        <f t="shared" si="7"/>
        <v>5.9</v>
      </c>
    </row>
    <row r="50" spans="1:35" ht="16.5" customHeight="1" x14ac:dyDescent="0.25">
      <c r="A50" s="141" t="s">
        <v>11</v>
      </c>
      <c r="B50" s="116" t="s">
        <v>361</v>
      </c>
      <c r="C50" s="116" t="s">
        <v>10</v>
      </c>
      <c r="D50" s="98" t="s">
        <v>489</v>
      </c>
      <c r="E50" s="176">
        <f>'Hazard &amp; Exposure'!S49</f>
        <v>4.3</v>
      </c>
      <c r="F50" s="176">
        <f>'Hazard &amp; Exposure'!T49</f>
        <v>4.0999999999999996</v>
      </c>
      <c r="G50" s="176">
        <f>'Hazard &amp; Exposure'!U49</f>
        <v>4.5</v>
      </c>
      <c r="H50" s="181">
        <f>'Hazard &amp; Exposure'!V49</f>
        <v>6</v>
      </c>
      <c r="I50" s="183">
        <f>'Hazard &amp; Exposure'!W49</f>
        <v>4.8</v>
      </c>
      <c r="J50" s="182">
        <f>'Hazard &amp; Exposure'!AC49</f>
        <v>0</v>
      </c>
      <c r="K50" s="181">
        <f>'Hazard &amp; Exposure'!Z49</f>
        <v>3.5</v>
      </c>
      <c r="L50" s="183">
        <f>'Hazard &amp; Exposure'!AD49</f>
        <v>1.8</v>
      </c>
      <c r="M50" s="183">
        <f t="shared" si="4"/>
        <v>3.4</v>
      </c>
      <c r="N50" s="184">
        <f>Vulnerability!F49</f>
        <v>7.4</v>
      </c>
      <c r="O50" s="178">
        <f>Vulnerability!I49</f>
        <v>4.9000000000000004</v>
      </c>
      <c r="P50" s="185">
        <f>Vulnerability!P49</f>
        <v>3.4</v>
      </c>
      <c r="Q50" s="183">
        <f>Vulnerability!Q49</f>
        <v>5.8</v>
      </c>
      <c r="R50" s="184">
        <f>Vulnerability!V49</f>
        <v>8</v>
      </c>
      <c r="S50" s="177">
        <f>Vulnerability!AD49</f>
        <v>1.7</v>
      </c>
      <c r="T50" s="177">
        <f>Vulnerability!AG49</f>
        <v>7.1</v>
      </c>
      <c r="U50" s="177">
        <f>Vulnerability!AJ49</f>
        <v>4.7</v>
      </c>
      <c r="V50" s="177">
        <f>Vulnerability!AM49</f>
        <v>10</v>
      </c>
      <c r="W50" s="177">
        <f>Vulnerability!AP49</f>
        <v>10</v>
      </c>
      <c r="X50" s="185">
        <f>Vulnerability!AQ49</f>
        <v>8</v>
      </c>
      <c r="Y50" s="183">
        <f>Vulnerability!AR49</f>
        <v>8</v>
      </c>
      <c r="Z50" s="183">
        <f t="shared" si="5"/>
        <v>7</v>
      </c>
      <c r="AA50" s="186">
        <f>'Lack of Coping Capacity'!G49</f>
        <v>5.4</v>
      </c>
      <c r="AB50" s="187">
        <f>'Lack of Coping Capacity'!J49</f>
        <v>6.9</v>
      </c>
      <c r="AC50" s="183">
        <f>'Lack of Coping Capacity'!K49</f>
        <v>6.2</v>
      </c>
      <c r="AD50" s="186">
        <f>'Lack of Coping Capacity'!P49</f>
        <v>7.4</v>
      </c>
      <c r="AE50" s="179">
        <f>'Lack of Coping Capacity'!S49</f>
        <v>9.9</v>
      </c>
      <c r="AF50" s="187">
        <f>'Lack of Coping Capacity'!X49</f>
        <v>7.3</v>
      </c>
      <c r="AG50" s="183">
        <f>'Lack of Coping Capacity'!Y49</f>
        <v>8.1999999999999993</v>
      </c>
      <c r="AH50" s="183">
        <f t="shared" si="6"/>
        <v>7.3</v>
      </c>
      <c r="AI50" s="188">
        <f t="shared" si="7"/>
        <v>5.6</v>
      </c>
    </row>
    <row r="51" spans="1:35" ht="16.5" customHeight="1" x14ac:dyDescent="0.25">
      <c r="A51" s="141" t="s">
        <v>11</v>
      </c>
      <c r="B51" s="116" t="s">
        <v>362</v>
      </c>
      <c r="C51" s="116" t="s">
        <v>10</v>
      </c>
      <c r="D51" s="98" t="s">
        <v>490</v>
      </c>
      <c r="E51" s="176">
        <f>'Hazard &amp; Exposure'!S50</f>
        <v>3.9</v>
      </c>
      <c r="F51" s="176">
        <f>'Hazard &amp; Exposure'!T50</f>
        <v>5.9</v>
      </c>
      <c r="G51" s="176">
        <f>'Hazard &amp; Exposure'!U50</f>
        <v>5.4</v>
      </c>
      <c r="H51" s="181">
        <f>'Hazard &amp; Exposure'!V50</f>
        <v>7.5</v>
      </c>
      <c r="I51" s="183">
        <f>'Hazard &amp; Exposure'!W50</f>
        <v>5.8</v>
      </c>
      <c r="J51" s="182">
        <f>'Hazard &amp; Exposure'!AC50</f>
        <v>0</v>
      </c>
      <c r="K51" s="181">
        <f>'Hazard &amp; Exposure'!Z50</f>
        <v>3.5</v>
      </c>
      <c r="L51" s="183">
        <f>'Hazard &amp; Exposure'!AD50</f>
        <v>1.8</v>
      </c>
      <c r="M51" s="183">
        <f t="shared" si="4"/>
        <v>4.0999999999999996</v>
      </c>
      <c r="N51" s="184">
        <f>Vulnerability!F50</f>
        <v>7.8</v>
      </c>
      <c r="O51" s="178">
        <f>Vulnerability!I50</f>
        <v>5.3</v>
      </c>
      <c r="P51" s="185">
        <f>Vulnerability!P50</f>
        <v>3.4</v>
      </c>
      <c r="Q51" s="183">
        <f>Vulnerability!Q50</f>
        <v>6.1</v>
      </c>
      <c r="R51" s="184">
        <f>Vulnerability!V50</f>
        <v>0</v>
      </c>
      <c r="S51" s="177">
        <f>Vulnerability!AD50</f>
        <v>1.7</v>
      </c>
      <c r="T51" s="177">
        <f>Vulnerability!AG50</f>
        <v>7.3</v>
      </c>
      <c r="U51" s="177">
        <f>Vulnerability!AJ50</f>
        <v>4.7</v>
      </c>
      <c r="V51" s="177">
        <f>Vulnerability!AM50</f>
        <v>10</v>
      </c>
      <c r="W51" s="177">
        <f>Vulnerability!AP50</f>
        <v>10</v>
      </c>
      <c r="X51" s="185">
        <f>Vulnerability!AQ50</f>
        <v>8</v>
      </c>
      <c r="Y51" s="183">
        <f>Vulnerability!AR50</f>
        <v>5.2</v>
      </c>
      <c r="Z51" s="183">
        <f t="shared" si="5"/>
        <v>5.7</v>
      </c>
      <c r="AA51" s="186">
        <f>'Lack of Coping Capacity'!G50</f>
        <v>5.4</v>
      </c>
      <c r="AB51" s="187">
        <f>'Lack of Coping Capacity'!J50</f>
        <v>6.9</v>
      </c>
      <c r="AC51" s="183">
        <f>'Lack of Coping Capacity'!K50</f>
        <v>6.2</v>
      </c>
      <c r="AD51" s="186">
        <f>'Lack of Coping Capacity'!P50</f>
        <v>7.7</v>
      </c>
      <c r="AE51" s="179">
        <f>'Lack of Coping Capacity'!S50</f>
        <v>9.5</v>
      </c>
      <c r="AF51" s="187">
        <f>'Lack of Coping Capacity'!X50</f>
        <v>7</v>
      </c>
      <c r="AG51" s="183">
        <f>'Lack of Coping Capacity'!Y50</f>
        <v>8.1</v>
      </c>
      <c r="AH51" s="183">
        <f t="shared" si="6"/>
        <v>7.3</v>
      </c>
      <c r="AI51" s="188">
        <f t="shared" si="7"/>
        <v>5.5</v>
      </c>
    </row>
    <row r="52" spans="1:35" ht="16.5" customHeight="1" x14ac:dyDescent="0.25">
      <c r="A52" s="141" t="s">
        <v>11</v>
      </c>
      <c r="B52" s="116" t="s">
        <v>372</v>
      </c>
      <c r="C52" s="116" t="s">
        <v>10</v>
      </c>
      <c r="D52" s="98" t="s">
        <v>500</v>
      </c>
      <c r="E52" s="176">
        <f>'Hazard &amp; Exposure'!S51</f>
        <v>2.1</v>
      </c>
      <c r="F52" s="176">
        <f>'Hazard &amp; Exposure'!T51</f>
        <v>0.1</v>
      </c>
      <c r="G52" s="176">
        <f>'Hazard &amp; Exposure'!U51</f>
        <v>0</v>
      </c>
      <c r="H52" s="181">
        <f>'Hazard &amp; Exposure'!V51</f>
        <v>4</v>
      </c>
      <c r="I52" s="183">
        <f>'Hazard &amp; Exposure'!W51</f>
        <v>1.7</v>
      </c>
      <c r="J52" s="182">
        <f>'Hazard &amp; Exposure'!AC51</f>
        <v>0</v>
      </c>
      <c r="K52" s="181">
        <f>'Hazard &amp; Exposure'!Z51</f>
        <v>3.5</v>
      </c>
      <c r="L52" s="183">
        <f>'Hazard &amp; Exposure'!AD51</f>
        <v>1.8</v>
      </c>
      <c r="M52" s="183">
        <f t="shared" si="4"/>
        <v>1.8</v>
      </c>
      <c r="N52" s="184">
        <f>Vulnerability!F51</f>
        <v>6</v>
      </c>
      <c r="O52" s="178">
        <f>Vulnerability!I51</f>
        <v>4.3</v>
      </c>
      <c r="P52" s="185">
        <f>Vulnerability!P51</f>
        <v>3.4</v>
      </c>
      <c r="Q52" s="183">
        <f>Vulnerability!Q51</f>
        <v>4.9000000000000004</v>
      </c>
      <c r="R52" s="184">
        <f>Vulnerability!V51</f>
        <v>0</v>
      </c>
      <c r="S52" s="177">
        <f>Vulnerability!AD51</f>
        <v>1.7</v>
      </c>
      <c r="T52" s="177">
        <f>Vulnerability!AG51</f>
        <v>3.6</v>
      </c>
      <c r="U52" s="177">
        <f>Vulnerability!AJ51</f>
        <v>0</v>
      </c>
      <c r="V52" s="177">
        <f>Vulnerability!AM51</f>
        <v>10</v>
      </c>
      <c r="W52" s="177">
        <f>Vulnerability!AP51</f>
        <v>2.6</v>
      </c>
      <c r="X52" s="185">
        <f>Vulnerability!AQ51</f>
        <v>5.2</v>
      </c>
      <c r="Y52" s="183">
        <f>Vulnerability!AR51</f>
        <v>3</v>
      </c>
      <c r="Z52" s="183">
        <f t="shared" si="5"/>
        <v>4</v>
      </c>
      <c r="AA52" s="186">
        <f>'Lack of Coping Capacity'!G51</f>
        <v>5.4</v>
      </c>
      <c r="AB52" s="187">
        <f>'Lack of Coping Capacity'!J51</f>
        <v>6.9</v>
      </c>
      <c r="AC52" s="183">
        <f>'Lack of Coping Capacity'!K51</f>
        <v>6.2</v>
      </c>
      <c r="AD52" s="186">
        <f>'Lack of Coping Capacity'!P51</f>
        <v>4.9000000000000004</v>
      </c>
      <c r="AE52" s="179">
        <f>'Lack of Coping Capacity'!S51</f>
        <v>3.4</v>
      </c>
      <c r="AF52" s="187">
        <f>'Lack of Coping Capacity'!X51</f>
        <v>5.4</v>
      </c>
      <c r="AG52" s="183">
        <f>'Lack of Coping Capacity'!Y51</f>
        <v>4.5999999999999996</v>
      </c>
      <c r="AH52" s="183">
        <f t="shared" si="6"/>
        <v>5.5</v>
      </c>
      <c r="AI52" s="188">
        <f t="shared" si="7"/>
        <v>3.4</v>
      </c>
    </row>
    <row r="53" spans="1:35" ht="16.5" customHeight="1" x14ac:dyDescent="0.25">
      <c r="A53" s="141" t="s">
        <v>11</v>
      </c>
      <c r="B53" s="116" t="s">
        <v>373</v>
      </c>
      <c r="C53" s="116" t="s">
        <v>10</v>
      </c>
      <c r="D53" s="98" t="s">
        <v>501</v>
      </c>
      <c r="E53" s="176">
        <f>'Hazard &amp; Exposure'!S52</f>
        <v>2.9</v>
      </c>
      <c r="F53" s="176">
        <f>'Hazard &amp; Exposure'!T52</f>
        <v>6.1</v>
      </c>
      <c r="G53" s="176">
        <f>'Hazard &amp; Exposure'!U52</f>
        <v>0</v>
      </c>
      <c r="H53" s="181">
        <f>'Hazard &amp; Exposure'!V52</f>
        <v>4</v>
      </c>
      <c r="I53" s="183">
        <f>'Hazard &amp; Exposure'!W52</f>
        <v>3.6</v>
      </c>
      <c r="J53" s="182">
        <f>'Hazard &amp; Exposure'!AC52</f>
        <v>0</v>
      </c>
      <c r="K53" s="181">
        <f>'Hazard &amp; Exposure'!Z52</f>
        <v>3.5</v>
      </c>
      <c r="L53" s="183">
        <f>'Hazard &amp; Exposure'!AD52</f>
        <v>1.8</v>
      </c>
      <c r="M53" s="183">
        <f t="shared" si="4"/>
        <v>2.7</v>
      </c>
      <c r="N53" s="184">
        <f>Vulnerability!F52</f>
        <v>4.5</v>
      </c>
      <c r="O53" s="178">
        <f>Vulnerability!I52</f>
        <v>5.0999999999999996</v>
      </c>
      <c r="P53" s="185">
        <f>Vulnerability!P52</f>
        <v>3.4</v>
      </c>
      <c r="Q53" s="183">
        <f>Vulnerability!Q52</f>
        <v>4.4000000000000004</v>
      </c>
      <c r="R53" s="184">
        <f>Vulnerability!V52</f>
        <v>1.9</v>
      </c>
      <c r="S53" s="177">
        <f>Vulnerability!AD52</f>
        <v>1.7</v>
      </c>
      <c r="T53" s="177">
        <f>Vulnerability!AG52</f>
        <v>3.7</v>
      </c>
      <c r="U53" s="177">
        <f>Vulnerability!AJ52</f>
        <v>1.1000000000000001</v>
      </c>
      <c r="V53" s="177">
        <f>Vulnerability!AM52</f>
        <v>10</v>
      </c>
      <c r="W53" s="177">
        <f>Vulnerability!AP52</f>
        <v>1</v>
      </c>
      <c r="X53" s="185">
        <f>Vulnerability!AQ52</f>
        <v>5.0999999999999996</v>
      </c>
      <c r="Y53" s="183">
        <f>Vulnerability!AR52</f>
        <v>3.7</v>
      </c>
      <c r="Z53" s="183">
        <f t="shared" si="5"/>
        <v>4.0999999999999996</v>
      </c>
      <c r="AA53" s="186">
        <f>'Lack of Coping Capacity'!G52</f>
        <v>5.4</v>
      </c>
      <c r="AB53" s="187">
        <f>'Lack of Coping Capacity'!J52</f>
        <v>6.9</v>
      </c>
      <c r="AC53" s="183">
        <f>'Lack of Coping Capacity'!K52</f>
        <v>6.2</v>
      </c>
      <c r="AD53" s="186">
        <f>'Lack of Coping Capacity'!P52</f>
        <v>4.7</v>
      </c>
      <c r="AE53" s="179">
        <f>'Lack of Coping Capacity'!S52</f>
        <v>5.2</v>
      </c>
      <c r="AF53" s="187">
        <f>'Lack of Coping Capacity'!X52</f>
        <v>6.2</v>
      </c>
      <c r="AG53" s="183">
        <f>'Lack of Coping Capacity'!Y52</f>
        <v>5.4</v>
      </c>
      <c r="AH53" s="183">
        <f t="shared" si="6"/>
        <v>5.8</v>
      </c>
      <c r="AI53" s="188">
        <f t="shared" si="7"/>
        <v>4</v>
      </c>
    </row>
    <row r="54" spans="1:35" ht="16.5" customHeight="1" x14ac:dyDescent="0.25">
      <c r="A54" s="141" t="s">
        <v>11</v>
      </c>
      <c r="B54" s="116" t="s">
        <v>369</v>
      </c>
      <c r="C54" s="116" t="s">
        <v>10</v>
      </c>
      <c r="D54" s="98" t="s">
        <v>497</v>
      </c>
      <c r="E54" s="176">
        <f>'Hazard &amp; Exposure'!S53</f>
        <v>3.9</v>
      </c>
      <c r="F54" s="176">
        <f>'Hazard &amp; Exposure'!T53</f>
        <v>6.1</v>
      </c>
      <c r="G54" s="176">
        <f>'Hazard &amp; Exposure'!U53</f>
        <v>2.7</v>
      </c>
      <c r="H54" s="181">
        <f>'Hazard &amp; Exposure'!V53</f>
        <v>8</v>
      </c>
      <c r="I54" s="183">
        <f>'Hazard &amp; Exposure'!W53</f>
        <v>5.6</v>
      </c>
      <c r="J54" s="182">
        <f>'Hazard &amp; Exposure'!AC53</f>
        <v>0</v>
      </c>
      <c r="K54" s="181">
        <f>'Hazard &amp; Exposure'!Z53</f>
        <v>3.5</v>
      </c>
      <c r="L54" s="183">
        <f>'Hazard &amp; Exposure'!AD53</f>
        <v>1.8</v>
      </c>
      <c r="M54" s="183">
        <f t="shared" si="4"/>
        <v>3.9</v>
      </c>
      <c r="N54" s="184">
        <f>Vulnerability!F53</f>
        <v>6.4</v>
      </c>
      <c r="O54" s="178">
        <f>Vulnerability!I53</f>
        <v>5.0999999999999996</v>
      </c>
      <c r="P54" s="185">
        <f>Vulnerability!P53</f>
        <v>3.4</v>
      </c>
      <c r="Q54" s="183">
        <f>Vulnerability!Q53</f>
        <v>5.3</v>
      </c>
      <c r="R54" s="184">
        <f>Vulnerability!V53</f>
        <v>0</v>
      </c>
      <c r="S54" s="177">
        <f>Vulnerability!AD53</f>
        <v>1.7</v>
      </c>
      <c r="T54" s="177">
        <f>Vulnerability!AG53</f>
        <v>8.6999999999999993</v>
      </c>
      <c r="U54" s="177">
        <f>Vulnerability!AJ53</f>
        <v>4.0999999999999996</v>
      </c>
      <c r="V54" s="177">
        <f>Vulnerability!AM53</f>
        <v>10</v>
      </c>
      <c r="W54" s="177">
        <f>Vulnerability!AP53</f>
        <v>10</v>
      </c>
      <c r="X54" s="185">
        <f>Vulnerability!AQ53</f>
        <v>8.1999999999999993</v>
      </c>
      <c r="Y54" s="183">
        <f>Vulnerability!AR53</f>
        <v>5.4</v>
      </c>
      <c r="Z54" s="183">
        <f t="shared" si="5"/>
        <v>5.4</v>
      </c>
      <c r="AA54" s="186">
        <f>'Lack of Coping Capacity'!G53</f>
        <v>5.4</v>
      </c>
      <c r="AB54" s="187">
        <f>'Lack of Coping Capacity'!J53</f>
        <v>6.9</v>
      </c>
      <c r="AC54" s="183">
        <f>'Lack of Coping Capacity'!K53</f>
        <v>6.2</v>
      </c>
      <c r="AD54" s="186">
        <f>'Lack of Coping Capacity'!P53</f>
        <v>6.7</v>
      </c>
      <c r="AE54" s="179">
        <f>'Lack of Coping Capacity'!S53</f>
        <v>6.6</v>
      </c>
      <c r="AF54" s="187">
        <f>'Lack of Coping Capacity'!X53</f>
        <v>6.1</v>
      </c>
      <c r="AG54" s="183">
        <f>'Lack of Coping Capacity'!Y53</f>
        <v>6.5</v>
      </c>
      <c r="AH54" s="183">
        <f t="shared" si="6"/>
        <v>6.4</v>
      </c>
      <c r="AI54" s="188">
        <f t="shared" si="7"/>
        <v>5.0999999999999996</v>
      </c>
    </row>
    <row r="55" spans="1:35" ht="16.5" customHeight="1" x14ac:dyDescent="0.25">
      <c r="A55" s="141" t="s">
        <v>11</v>
      </c>
      <c r="B55" s="116" t="s">
        <v>371</v>
      </c>
      <c r="C55" s="116" t="s">
        <v>10</v>
      </c>
      <c r="D55" s="98" t="s">
        <v>499</v>
      </c>
      <c r="E55" s="176">
        <f>'Hazard &amp; Exposure'!S54</f>
        <v>2.1</v>
      </c>
      <c r="F55" s="176">
        <f>'Hazard &amp; Exposure'!T54</f>
        <v>0</v>
      </c>
      <c r="G55" s="176">
        <f>'Hazard &amp; Exposure'!U54</f>
        <v>0</v>
      </c>
      <c r="H55" s="181">
        <f>'Hazard &amp; Exposure'!V54</f>
        <v>4</v>
      </c>
      <c r="I55" s="183">
        <f>'Hazard &amp; Exposure'!W54</f>
        <v>1.7</v>
      </c>
      <c r="J55" s="182">
        <f>'Hazard &amp; Exposure'!AC54</f>
        <v>0</v>
      </c>
      <c r="K55" s="181">
        <f>'Hazard &amp; Exposure'!Z54</f>
        <v>3.5</v>
      </c>
      <c r="L55" s="183">
        <f>'Hazard &amp; Exposure'!AD54</f>
        <v>1.8</v>
      </c>
      <c r="M55" s="183">
        <f t="shared" si="4"/>
        <v>1.8</v>
      </c>
      <c r="N55" s="184">
        <f>Vulnerability!F54</f>
        <v>4.4000000000000004</v>
      </c>
      <c r="O55" s="178">
        <f>Vulnerability!I54</f>
        <v>4.2</v>
      </c>
      <c r="P55" s="185">
        <f>Vulnerability!P54</f>
        <v>3.4</v>
      </c>
      <c r="Q55" s="183">
        <f>Vulnerability!Q54</f>
        <v>4.0999999999999996</v>
      </c>
      <c r="R55" s="184">
        <f>Vulnerability!V54</f>
        <v>0</v>
      </c>
      <c r="S55" s="177">
        <f>Vulnerability!AD54</f>
        <v>1.7</v>
      </c>
      <c r="T55" s="177">
        <f>Vulnerability!AG54</f>
        <v>3.6</v>
      </c>
      <c r="U55" s="177">
        <f>Vulnerability!AJ54</f>
        <v>0</v>
      </c>
      <c r="V55" s="177">
        <f>Vulnerability!AM54</f>
        <v>10</v>
      </c>
      <c r="W55" s="177">
        <f>Vulnerability!AP54</f>
        <v>0.5</v>
      </c>
      <c r="X55" s="185">
        <f>Vulnerability!AQ54</f>
        <v>4.9000000000000004</v>
      </c>
      <c r="Y55" s="183">
        <f>Vulnerability!AR54</f>
        <v>2.8</v>
      </c>
      <c r="Z55" s="183">
        <f t="shared" si="5"/>
        <v>3.5</v>
      </c>
      <c r="AA55" s="186">
        <f>'Lack of Coping Capacity'!G54</f>
        <v>5.4</v>
      </c>
      <c r="AB55" s="187">
        <f>'Lack of Coping Capacity'!J54</f>
        <v>6.9</v>
      </c>
      <c r="AC55" s="183">
        <f>'Lack of Coping Capacity'!K54</f>
        <v>6.2</v>
      </c>
      <c r="AD55" s="186">
        <f>'Lack of Coping Capacity'!P54</f>
        <v>4.2</v>
      </c>
      <c r="AE55" s="179">
        <f>'Lack of Coping Capacity'!S54</f>
        <v>5.5</v>
      </c>
      <c r="AF55" s="187">
        <f>'Lack of Coping Capacity'!X54</f>
        <v>6.1</v>
      </c>
      <c r="AG55" s="183">
        <f>'Lack of Coping Capacity'!Y54</f>
        <v>5.3</v>
      </c>
      <c r="AH55" s="183">
        <f t="shared" si="6"/>
        <v>5.8</v>
      </c>
      <c r="AI55" s="188">
        <f t="shared" si="7"/>
        <v>3.3</v>
      </c>
    </row>
    <row r="56" spans="1:35" ht="16.5" customHeight="1" thickBot="1" x14ac:dyDescent="0.3">
      <c r="A56" s="142" t="s">
        <v>11</v>
      </c>
      <c r="B56" s="143" t="s">
        <v>366</v>
      </c>
      <c r="C56" s="143" t="s">
        <v>10</v>
      </c>
      <c r="D56" s="144" t="s">
        <v>494</v>
      </c>
      <c r="E56" s="176">
        <f>'Hazard &amp; Exposure'!S55</f>
        <v>2.1</v>
      </c>
      <c r="F56" s="176">
        <f>'Hazard &amp; Exposure'!T55</f>
        <v>8.6999999999999993</v>
      </c>
      <c r="G56" s="176">
        <f>'Hazard &amp; Exposure'!U55</f>
        <v>0.8</v>
      </c>
      <c r="H56" s="181">
        <f>'Hazard &amp; Exposure'!V55</f>
        <v>8</v>
      </c>
      <c r="I56" s="183">
        <f>'Hazard &amp; Exposure'!W55</f>
        <v>6</v>
      </c>
      <c r="J56" s="182">
        <f>'Hazard &amp; Exposure'!AC55</f>
        <v>0</v>
      </c>
      <c r="K56" s="181">
        <f>'Hazard &amp; Exposure'!Z55</f>
        <v>3.5</v>
      </c>
      <c r="L56" s="183">
        <f>'Hazard &amp; Exposure'!AD55</f>
        <v>1.8</v>
      </c>
      <c r="M56" s="183">
        <f t="shared" si="4"/>
        <v>4.2</v>
      </c>
      <c r="N56" s="184">
        <f>Vulnerability!F55</f>
        <v>5.0999999999999996</v>
      </c>
      <c r="O56" s="178">
        <f>Vulnerability!I55</f>
        <v>6.1</v>
      </c>
      <c r="P56" s="185">
        <f>Vulnerability!P55</f>
        <v>3.4</v>
      </c>
      <c r="Q56" s="183">
        <f>Vulnerability!Q55</f>
        <v>4.9000000000000004</v>
      </c>
      <c r="R56" s="184">
        <f>Vulnerability!V55</f>
        <v>0</v>
      </c>
      <c r="S56" s="177">
        <f>Vulnerability!AD55</f>
        <v>1.7</v>
      </c>
      <c r="T56" s="177">
        <f>Vulnerability!AG55</f>
        <v>4.3</v>
      </c>
      <c r="U56" s="177">
        <f>Vulnerability!AJ55</f>
        <v>4.8</v>
      </c>
      <c r="V56" s="177">
        <f>Vulnerability!AM55</f>
        <v>10</v>
      </c>
      <c r="W56" s="177">
        <f>Vulnerability!AP55</f>
        <v>2.5</v>
      </c>
      <c r="X56" s="185">
        <f>Vulnerability!AQ55</f>
        <v>5.9</v>
      </c>
      <c r="Y56" s="183">
        <f>Vulnerability!AR55</f>
        <v>3.5</v>
      </c>
      <c r="Z56" s="183">
        <f t="shared" si="5"/>
        <v>4.2</v>
      </c>
      <c r="AA56" s="186">
        <f>'Lack of Coping Capacity'!G55</f>
        <v>5.4</v>
      </c>
      <c r="AB56" s="187">
        <f>'Lack of Coping Capacity'!J55</f>
        <v>6.9</v>
      </c>
      <c r="AC56" s="183">
        <f>'Lack of Coping Capacity'!K55</f>
        <v>6.2</v>
      </c>
      <c r="AD56" s="186">
        <f>'Lack of Coping Capacity'!P55</f>
        <v>6.3</v>
      </c>
      <c r="AE56" s="179">
        <f>'Lack of Coping Capacity'!S55</f>
        <v>4.4000000000000004</v>
      </c>
      <c r="AF56" s="187">
        <f>'Lack of Coping Capacity'!X55</f>
        <v>6.3</v>
      </c>
      <c r="AG56" s="183">
        <f>'Lack of Coping Capacity'!Y55</f>
        <v>5.7</v>
      </c>
      <c r="AH56" s="183">
        <f t="shared" si="6"/>
        <v>6</v>
      </c>
      <c r="AI56" s="188">
        <f t="shared" si="7"/>
        <v>4.7</v>
      </c>
    </row>
    <row r="57" spans="1:35" ht="16.5" customHeight="1" x14ac:dyDescent="0.25">
      <c r="A57" s="138" t="s">
        <v>13</v>
      </c>
      <c r="B57" s="139" t="s">
        <v>374</v>
      </c>
      <c r="C57" s="139" t="s">
        <v>12</v>
      </c>
      <c r="D57" s="140" t="s">
        <v>502</v>
      </c>
      <c r="E57" s="176">
        <f>'Hazard &amp; Exposure'!S56</f>
        <v>3.2</v>
      </c>
      <c r="F57" s="176">
        <f>'Hazard &amp; Exposure'!T56</f>
        <v>0.1</v>
      </c>
      <c r="G57" s="176">
        <f>'Hazard &amp; Exposure'!U56</f>
        <v>0.4</v>
      </c>
      <c r="H57" s="181">
        <f>'Hazard &amp; Exposure'!V56</f>
        <v>4.5</v>
      </c>
      <c r="I57" s="183">
        <f>'Hazard &amp; Exposure'!W56</f>
        <v>2.2000000000000002</v>
      </c>
      <c r="J57" s="182">
        <f>'Hazard &amp; Exposure'!AC56</f>
        <v>5</v>
      </c>
      <c r="K57" s="181">
        <f>'Hazard &amp; Exposure'!Z56</f>
        <v>9.6999999999999993</v>
      </c>
      <c r="L57" s="183">
        <f>'Hazard &amp; Exposure'!AD56</f>
        <v>7.4</v>
      </c>
      <c r="M57" s="183">
        <f t="shared" si="4"/>
        <v>5.4</v>
      </c>
      <c r="N57" s="184">
        <f>Vulnerability!F56</f>
        <v>8.6</v>
      </c>
      <c r="O57" s="178">
        <f>Vulnerability!I56</f>
        <v>5.8</v>
      </c>
      <c r="P57" s="185">
        <f>Vulnerability!P56</f>
        <v>4.0999999999999996</v>
      </c>
      <c r="Q57" s="183">
        <f>Vulnerability!Q56</f>
        <v>6.8</v>
      </c>
      <c r="R57" s="184">
        <f>Vulnerability!V56</f>
        <v>0</v>
      </c>
      <c r="S57" s="177">
        <f>Vulnerability!AD56</f>
        <v>2.2000000000000002</v>
      </c>
      <c r="T57" s="177">
        <f>Vulnerability!AG56</f>
        <v>4.5999999999999996</v>
      </c>
      <c r="U57" s="177">
        <f>Vulnerability!AJ56</f>
        <v>4.8</v>
      </c>
      <c r="V57" s="177">
        <f>Vulnerability!AM56</f>
        <v>1.4</v>
      </c>
      <c r="W57" s="177">
        <f>Vulnerability!AP56</f>
        <v>0.8</v>
      </c>
      <c r="X57" s="185">
        <f>Vulnerability!AQ56</f>
        <v>2.9</v>
      </c>
      <c r="Y57" s="183">
        <f>Vulnerability!AR56</f>
        <v>1.6</v>
      </c>
      <c r="Z57" s="183">
        <f t="shared" si="5"/>
        <v>4.7</v>
      </c>
      <c r="AA57" s="186">
        <f>'Lack of Coping Capacity'!G56</f>
        <v>7</v>
      </c>
      <c r="AB57" s="187">
        <f>'Lack of Coping Capacity'!J56</f>
        <v>6.5</v>
      </c>
      <c r="AC57" s="183">
        <f>'Lack of Coping Capacity'!K56</f>
        <v>6.8</v>
      </c>
      <c r="AD57" s="186">
        <f>'Lack of Coping Capacity'!P56</f>
        <v>8.6</v>
      </c>
      <c r="AE57" s="179">
        <f>'Lack of Coping Capacity'!S56</f>
        <v>6.4</v>
      </c>
      <c r="AF57" s="187">
        <f>'Lack of Coping Capacity'!X56</f>
        <v>5.9</v>
      </c>
      <c r="AG57" s="183">
        <f>'Lack of Coping Capacity'!Y56</f>
        <v>7</v>
      </c>
      <c r="AH57" s="183">
        <f t="shared" si="6"/>
        <v>6.9</v>
      </c>
      <c r="AI57" s="188">
        <f t="shared" si="7"/>
        <v>5.6</v>
      </c>
    </row>
    <row r="58" spans="1:35" ht="16.5" customHeight="1" x14ac:dyDescent="0.25">
      <c r="A58" s="141" t="s">
        <v>13</v>
      </c>
      <c r="B58" s="195" t="s">
        <v>375</v>
      </c>
      <c r="C58" s="116" t="s">
        <v>12</v>
      </c>
      <c r="D58" s="98" t="s">
        <v>503</v>
      </c>
      <c r="E58" s="176">
        <f>'Hazard &amp; Exposure'!S57</f>
        <v>4.3</v>
      </c>
      <c r="F58" s="176">
        <f>'Hazard &amp; Exposure'!T57</f>
        <v>9.1</v>
      </c>
      <c r="G58" s="176">
        <f>'Hazard &amp; Exposure'!U57</f>
        <v>7.8</v>
      </c>
      <c r="H58" s="181">
        <f>'Hazard &amp; Exposure'!V57</f>
        <v>7</v>
      </c>
      <c r="I58" s="183">
        <f>'Hazard &amp; Exposure'!W57</f>
        <v>7.4</v>
      </c>
      <c r="J58" s="182">
        <f>'Hazard &amp; Exposure'!AC57</f>
        <v>8</v>
      </c>
      <c r="K58" s="181">
        <f>'Hazard &amp; Exposure'!Z57</f>
        <v>9.6999999999999993</v>
      </c>
      <c r="L58" s="183">
        <f>'Hazard &amp; Exposure'!AD57</f>
        <v>8</v>
      </c>
      <c r="M58" s="183">
        <f t="shared" si="4"/>
        <v>7.7</v>
      </c>
      <c r="N58" s="184">
        <f>Vulnerability!F57</f>
        <v>9.6999999999999993</v>
      </c>
      <c r="O58" s="178">
        <f>Vulnerability!I57</f>
        <v>5.8</v>
      </c>
      <c r="P58" s="185">
        <f>Vulnerability!P57</f>
        <v>4.0999999999999996</v>
      </c>
      <c r="Q58" s="183">
        <f>Vulnerability!Q57</f>
        <v>7.3</v>
      </c>
      <c r="R58" s="184">
        <f>Vulnerability!V57</f>
        <v>9</v>
      </c>
      <c r="S58" s="177">
        <f>Vulnerability!AD57</f>
        <v>4.0999999999999996</v>
      </c>
      <c r="T58" s="177">
        <f>Vulnerability!AG57</f>
        <v>7</v>
      </c>
      <c r="U58" s="177">
        <f>Vulnerability!AJ57</f>
        <v>3.3</v>
      </c>
      <c r="V58" s="177">
        <f>Vulnerability!AM57</f>
        <v>9.1</v>
      </c>
      <c r="W58" s="177">
        <f>Vulnerability!AP57</f>
        <v>8.6</v>
      </c>
      <c r="X58" s="185">
        <f>Vulnerability!AQ57</f>
        <v>7</v>
      </c>
      <c r="Y58" s="183">
        <f>Vulnerability!AR57</f>
        <v>8.1999999999999993</v>
      </c>
      <c r="Z58" s="183">
        <f t="shared" si="5"/>
        <v>7.8</v>
      </c>
      <c r="AA58" s="186">
        <f>'Lack of Coping Capacity'!G57</f>
        <v>7</v>
      </c>
      <c r="AB58" s="187">
        <f>'Lack of Coping Capacity'!J57</f>
        <v>6.5</v>
      </c>
      <c r="AC58" s="183">
        <f>'Lack of Coping Capacity'!K57</f>
        <v>6.8</v>
      </c>
      <c r="AD58" s="186">
        <f>'Lack of Coping Capacity'!P57</f>
        <v>8.9</v>
      </c>
      <c r="AE58" s="179">
        <f>'Lack of Coping Capacity'!S57</f>
        <v>6.9</v>
      </c>
      <c r="AF58" s="187">
        <f>'Lack of Coping Capacity'!X57</f>
        <v>6.5</v>
      </c>
      <c r="AG58" s="183">
        <f>'Lack of Coping Capacity'!Y57</f>
        <v>7.4</v>
      </c>
      <c r="AH58" s="183">
        <f t="shared" si="6"/>
        <v>7.1</v>
      </c>
      <c r="AI58" s="188">
        <f t="shared" si="7"/>
        <v>7.5</v>
      </c>
    </row>
    <row r="59" spans="1:35" ht="16.5" customHeight="1" x14ac:dyDescent="0.25">
      <c r="A59" s="141" t="s">
        <v>13</v>
      </c>
      <c r="B59" s="116" t="s">
        <v>376</v>
      </c>
      <c r="C59" s="116" t="s">
        <v>12</v>
      </c>
      <c r="D59" s="98" t="s">
        <v>504</v>
      </c>
      <c r="E59" s="176">
        <f>'Hazard &amp; Exposure'!S58</f>
        <v>2.9</v>
      </c>
      <c r="F59" s="176">
        <f>'Hazard &amp; Exposure'!T58</f>
        <v>6.9</v>
      </c>
      <c r="G59" s="176">
        <f>'Hazard &amp; Exposure'!U58</f>
        <v>5.9</v>
      </c>
      <c r="H59" s="181">
        <f>'Hazard &amp; Exposure'!V58</f>
        <v>5.5</v>
      </c>
      <c r="I59" s="183">
        <f>'Hazard &amp; Exposure'!W58</f>
        <v>5.5</v>
      </c>
      <c r="J59" s="182">
        <f>'Hazard &amp; Exposure'!AC58</f>
        <v>0</v>
      </c>
      <c r="K59" s="181">
        <f>'Hazard &amp; Exposure'!Z58</f>
        <v>9.6999999999999993</v>
      </c>
      <c r="L59" s="183">
        <f>'Hazard &amp; Exposure'!AD58</f>
        <v>4.9000000000000004</v>
      </c>
      <c r="M59" s="183">
        <f t="shared" si="4"/>
        <v>5.2</v>
      </c>
      <c r="N59" s="184">
        <f>Vulnerability!F58</f>
        <v>9.6999999999999993</v>
      </c>
      <c r="O59" s="178">
        <f>Vulnerability!I58</f>
        <v>5.8</v>
      </c>
      <c r="P59" s="185">
        <f>Vulnerability!P58</f>
        <v>4.0999999999999996</v>
      </c>
      <c r="Q59" s="183">
        <f>Vulnerability!Q58</f>
        <v>7.3</v>
      </c>
      <c r="R59" s="184">
        <f>Vulnerability!V58</f>
        <v>0</v>
      </c>
      <c r="S59" s="177">
        <f>Vulnerability!AD58</f>
        <v>3.5</v>
      </c>
      <c r="T59" s="177">
        <f>Vulnerability!AG58</f>
        <v>7.8</v>
      </c>
      <c r="U59" s="177">
        <f>Vulnerability!AJ58</f>
        <v>1.7</v>
      </c>
      <c r="V59" s="177">
        <f>Vulnerability!AM58</f>
        <v>9</v>
      </c>
      <c r="W59" s="177">
        <f>Vulnerability!AP58</f>
        <v>1</v>
      </c>
      <c r="X59" s="185">
        <f>Vulnerability!AQ58</f>
        <v>5.6</v>
      </c>
      <c r="Y59" s="183">
        <f>Vulnerability!AR58</f>
        <v>3.3</v>
      </c>
      <c r="Z59" s="183">
        <f t="shared" si="5"/>
        <v>5.7</v>
      </c>
      <c r="AA59" s="186">
        <f>'Lack of Coping Capacity'!G58</f>
        <v>7</v>
      </c>
      <c r="AB59" s="187">
        <f>'Lack of Coping Capacity'!J58</f>
        <v>6.5</v>
      </c>
      <c r="AC59" s="183">
        <f>'Lack of Coping Capacity'!K58</f>
        <v>6.8</v>
      </c>
      <c r="AD59" s="186">
        <f>'Lack of Coping Capacity'!P58</f>
        <v>9.1</v>
      </c>
      <c r="AE59" s="179">
        <f>'Lack of Coping Capacity'!S58</f>
        <v>10</v>
      </c>
      <c r="AF59" s="187">
        <f>'Lack of Coping Capacity'!X58</f>
        <v>5.8</v>
      </c>
      <c r="AG59" s="183">
        <f>'Lack of Coping Capacity'!Y58</f>
        <v>8.3000000000000007</v>
      </c>
      <c r="AH59" s="183">
        <f t="shared" si="6"/>
        <v>7.6</v>
      </c>
      <c r="AI59" s="188">
        <f t="shared" si="7"/>
        <v>6.1</v>
      </c>
    </row>
    <row r="60" spans="1:35" ht="15" customHeight="1" x14ac:dyDescent="0.25">
      <c r="A60" s="141" t="s">
        <v>13</v>
      </c>
      <c r="B60" s="116" t="s">
        <v>377</v>
      </c>
      <c r="C60" s="116" t="s">
        <v>12</v>
      </c>
      <c r="D60" s="98" t="s">
        <v>505</v>
      </c>
      <c r="E60" s="176">
        <f>'Hazard &amp; Exposure'!S59</f>
        <v>3.6</v>
      </c>
      <c r="F60" s="176">
        <f>'Hazard &amp; Exposure'!T59</f>
        <v>6.7</v>
      </c>
      <c r="G60" s="176">
        <f>'Hazard &amp; Exposure'!U59</f>
        <v>6</v>
      </c>
      <c r="H60" s="181">
        <f>'Hazard &amp; Exposure'!V59</f>
        <v>6.5</v>
      </c>
      <c r="I60" s="183">
        <f>'Hazard &amp; Exposure'!W59</f>
        <v>5.8</v>
      </c>
      <c r="J60" s="182">
        <f>'Hazard &amp; Exposure'!AC59</f>
        <v>4</v>
      </c>
      <c r="K60" s="181">
        <f>'Hazard &amp; Exposure'!Z59</f>
        <v>9.6999999999999993</v>
      </c>
      <c r="L60" s="183">
        <f>'Hazard &amp; Exposure'!AD59</f>
        <v>6.9</v>
      </c>
      <c r="M60" s="183">
        <f t="shared" si="4"/>
        <v>6.4</v>
      </c>
      <c r="N60" s="184">
        <f>Vulnerability!F59</f>
        <v>9.6999999999999993</v>
      </c>
      <c r="O60" s="178">
        <f>Vulnerability!I59</f>
        <v>5.8</v>
      </c>
      <c r="P60" s="185">
        <f>Vulnerability!P59</f>
        <v>4.0999999999999996</v>
      </c>
      <c r="Q60" s="183">
        <f>Vulnerability!Q59</f>
        <v>7.3</v>
      </c>
      <c r="R60" s="184">
        <f>Vulnerability!V59</f>
        <v>0</v>
      </c>
      <c r="S60" s="177">
        <f>Vulnerability!AD59</f>
        <v>3.3</v>
      </c>
      <c r="T60" s="177">
        <f>Vulnerability!AG59</f>
        <v>9.1999999999999993</v>
      </c>
      <c r="U60" s="177">
        <f>Vulnerability!AJ59</f>
        <v>5.3</v>
      </c>
      <c r="V60" s="177">
        <f>Vulnerability!AM59</f>
        <v>10</v>
      </c>
      <c r="W60" s="177">
        <f>Vulnerability!AP59</f>
        <v>1.7</v>
      </c>
      <c r="X60" s="185">
        <f>Vulnerability!AQ59</f>
        <v>7.2</v>
      </c>
      <c r="Y60" s="183">
        <f>Vulnerability!AR59</f>
        <v>4.5</v>
      </c>
      <c r="Z60" s="183">
        <f t="shared" si="5"/>
        <v>6.1</v>
      </c>
      <c r="AA60" s="186">
        <f>'Lack of Coping Capacity'!G59</f>
        <v>7</v>
      </c>
      <c r="AB60" s="187">
        <f>'Lack of Coping Capacity'!J59</f>
        <v>6.5</v>
      </c>
      <c r="AC60" s="183">
        <f>'Lack of Coping Capacity'!K59</f>
        <v>6.8</v>
      </c>
      <c r="AD60" s="186">
        <f>'Lack of Coping Capacity'!P59</f>
        <v>9.3000000000000007</v>
      </c>
      <c r="AE60" s="179">
        <f>'Lack of Coping Capacity'!S59</f>
        <v>7.7</v>
      </c>
      <c r="AF60" s="187">
        <f>'Lack of Coping Capacity'!X59</f>
        <v>5.9</v>
      </c>
      <c r="AG60" s="183">
        <f>'Lack of Coping Capacity'!Y59</f>
        <v>7.6</v>
      </c>
      <c r="AH60" s="183">
        <f t="shared" si="6"/>
        <v>7.2</v>
      </c>
      <c r="AI60" s="188">
        <f t="shared" si="7"/>
        <v>6.6</v>
      </c>
    </row>
    <row r="61" spans="1:35" ht="15.75" customHeight="1" x14ac:dyDescent="0.25">
      <c r="A61" s="141" t="s">
        <v>13</v>
      </c>
      <c r="B61" s="116" t="s">
        <v>381</v>
      </c>
      <c r="C61" s="116" t="s">
        <v>12</v>
      </c>
      <c r="D61" s="98" t="s">
        <v>509</v>
      </c>
      <c r="E61" s="176">
        <f>'Hazard &amp; Exposure'!S60</f>
        <v>1</v>
      </c>
      <c r="F61" s="176">
        <f>'Hazard &amp; Exposure'!T60</f>
        <v>5.3</v>
      </c>
      <c r="G61" s="176">
        <f>'Hazard &amp; Exposure'!U60</f>
        <v>1.1000000000000001</v>
      </c>
      <c r="H61" s="181">
        <f>'Hazard &amp; Exposure'!V60</f>
        <v>5.5</v>
      </c>
      <c r="I61" s="183">
        <f>'Hazard &amp; Exposure'!W60</f>
        <v>3.5</v>
      </c>
      <c r="J61" s="182">
        <f>'Hazard &amp; Exposure'!AC60</f>
        <v>5</v>
      </c>
      <c r="K61" s="181">
        <f>'Hazard &amp; Exposure'!Z60</f>
        <v>9.6999999999999993</v>
      </c>
      <c r="L61" s="183">
        <f>'Hazard &amp; Exposure'!AD60</f>
        <v>7.4</v>
      </c>
      <c r="M61" s="183">
        <f t="shared" si="4"/>
        <v>5.8</v>
      </c>
      <c r="N61" s="184">
        <f>Vulnerability!F60</f>
        <v>7.3</v>
      </c>
      <c r="O61" s="178">
        <f>Vulnerability!I60</f>
        <v>5.8</v>
      </c>
      <c r="P61" s="185">
        <f>Vulnerability!P60</f>
        <v>4.0999999999999996</v>
      </c>
      <c r="Q61" s="183">
        <f>Vulnerability!Q60</f>
        <v>6.1</v>
      </c>
      <c r="R61" s="184">
        <f>Vulnerability!V60</f>
        <v>3.3</v>
      </c>
      <c r="S61" s="177">
        <f>Vulnerability!AD60</f>
        <v>3.6</v>
      </c>
      <c r="T61" s="177">
        <f>Vulnerability!AG60</f>
        <v>3.7</v>
      </c>
      <c r="U61" s="177">
        <f>Vulnerability!AJ60</f>
        <v>1.6</v>
      </c>
      <c r="V61" s="177">
        <f>Vulnerability!AM60</f>
        <v>5.3</v>
      </c>
      <c r="W61" s="177">
        <f>Vulnerability!AP60</f>
        <v>0.5</v>
      </c>
      <c r="X61" s="185">
        <f>Vulnerability!AQ60</f>
        <v>3.1</v>
      </c>
      <c r="Y61" s="183">
        <f>Vulnerability!AR60</f>
        <v>3.2</v>
      </c>
      <c r="Z61" s="183">
        <f t="shared" si="5"/>
        <v>4.8</v>
      </c>
      <c r="AA61" s="186">
        <f>'Lack of Coping Capacity'!G60</f>
        <v>7</v>
      </c>
      <c r="AB61" s="187">
        <f>'Lack of Coping Capacity'!J60</f>
        <v>6.5</v>
      </c>
      <c r="AC61" s="183">
        <f>'Lack of Coping Capacity'!K60</f>
        <v>6.8</v>
      </c>
      <c r="AD61" s="186">
        <f>'Lack of Coping Capacity'!P60</f>
        <v>7.5</v>
      </c>
      <c r="AE61" s="179">
        <f>'Lack of Coping Capacity'!S60</f>
        <v>4</v>
      </c>
      <c r="AF61" s="187">
        <f>'Lack of Coping Capacity'!X60</f>
        <v>6.1</v>
      </c>
      <c r="AG61" s="183">
        <f>'Lack of Coping Capacity'!Y60</f>
        <v>5.9</v>
      </c>
      <c r="AH61" s="183">
        <f t="shared" si="6"/>
        <v>6.4</v>
      </c>
      <c r="AI61" s="188">
        <f t="shared" si="7"/>
        <v>5.6</v>
      </c>
    </row>
    <row r="62" spans="1:35" ht="15" customHeight="1" x14ac:dyDescent="0.25">
      <c r="A62" s="141" t="s">
        <v>13</v>
      </c>
      <c r="B62" s="116" t="s">
        <v>378</v>
      </c>
      <c r="C62" s="116" t="s">
        <v>12</v>
      </c>
      <c r="D62" s="98" t="s">
        <v>506</v>
      </c>
      <c r="E62" s="176">
        <f>'Hazard &amp; Exposure'!S61</f>
        <v>4.3</v>
      </c>
      <c r="F62" s="176">
        <f>'Hazard &amp; Exposure'!T61</f>
        <v>8.1</v>
      </c>
      <c r="G62" s="176">
        <f>'Hazard &amp; Exposure'!U61</f>
        <v>4.4000000000000004</v>
      </c>
      <c r="H62" s="181">
        <f>'Hazard &amp; Exposure'!V61</f>
        <v>6</v>
      </c>
      <c r="I62" s="183">
        <f>'Hazard &amp; Exposure'!W61</f>
        <v>6</v>
      </c>
      <c r="J62" s="182">
        <f>'Hazard &amp; Exposure'!AC61</f>
        <v>5</v>
      </c>
      <c r="K62" s="181">
        <f>'Hazard &amp; Exposure'!Z61</f>
        <v>9.6999999999999993</v>
      </c>
      <c r="L62" s="183">
        <f>'Hazard &amp; Exposure'!AD61</f>
        <v>7.4</v>
      </c>
      <c r="M62" s="183">
        <f t="shared" si="4"/>
        <v>6.8</v>
      </c>
      <c r="N62" s="184">
        <f>Vulnerability!F61</f>
        <v>9.6999999999999993</v>
      </c>
      <c r="O62" s="178">
        <f>Vulnerability!I61</f>
        <v>5.8</v>
      </c>
      <c r="P62" s="185">
        <f>Vulnerability!P61</f>
        <v>4.0999999999999996</v>
      </c>
      <c r="Q62" s="183">
        <f>Vulnerability!Q61</f>
        <v>7.3</v>
      </c>
      <c r="R62" s="184">
        <f>Vulnerability!V61</f>
        <v>4.5</v>
      </c>
      <c r="S62" s="177">
        <f>Vulnerability!AD61</f>
        <v>3.1</v>
      </c>
      <c r="T62" s="177">
        <f>Vulnerability!AG61</f>
        <v>6.1</v>
      </c>
      <c r="U62" s="177">
        <f>Vulnerability!AJ61</f>
        <v>1.9</v>
      </c>
      <c r="V62" s="177">
        <f>Vulnerability!AM61</f>
        <v>5.3</v>
      </c>
      <c r="W62" s="177">
        <f>Vulnerability!AP61</f>
        <v>1.8</v>
      </c>
      <c r="X62" s="185">
        <f>Vulnerability!AQ61</f>
        <v>3.9</v>
      </c>
      <c r="Y62" s="183">
        <f>Vulnerability!AR61</f>
        <v>4.2</v>
      </c>
      <c r="Z62" s="183">
        <f t="shared" si="5"/>
        <v>6</v>
      </c>
      <c r="AA62" s="186">
        <f>'Lack of Coping Capacity'!G61</f>
        <v>7</v>
      </c>
      <c r="AB62" s="187">
        <f>'Lack of Coping Capacity'!J61</f>
        <v>6.5</v>
      </c>
      <c r="AC62" s="183">
        <f>'Lack of Coping Capacity'!K61</f>
        <v>6.8</v>
      </c>
      <c r="AD62" s="186">
        <f>'Lack of Coping Capacity'!P61</f>
        <v>9.1</v>
      </c>
      <c r="AE62" s="179">
        <f>'Lack of Coping Capacity'!S61</f>
        <v>9.4</v>
      </c>
      <c r="AF62" s="187">
        <f>'Lack of Coping Capacity'!X61</f>
        <v>5.4</v>
      </c>
      <c r="AG62" s="183">
        <f>'Lack of Coping Capacity'!Y61</f>
        <v>8</v>
      </c>
      <c r="AH62" s="183">
        <f t="shared" si="6"/>
        <v>7.4</v>
      </c>
      <c r="AI62" s="188">
        <f t="shared" si="7"/>
        <v>6.7</v>
      </c>
    </row>
    <row r="63" spans="1:35" ht="16.5" customHeight="1" x14ac:dyDescent="0.25">
      <c r="A63" s="141" t="s">
        <v>13</v>
      </c>
      <c r="B63" s="207" t="s">
        <v>379</v>
      </c>
      <c r="C63" s="116" t="s">
        <v>12</v>
      </c>
      <c r="D63" s="98" t="s">
        <v>507</v>
      </c>
      <c r="E63" s="176">
        <f>'Hazard &amp; Exposure'!S62</f>
        <v>3.6</v>
      </c>
      <c r="F63" s="176">
        <f>'Hazard &amp; Exposure'!T62</f>
        <v>7.9</v>
      </c>
      <c r="G63" s="176">
        <f>'Hazard &amp; Exposure'!U62</f>
        <v>7</v>
      </c>
      <c r="H63" s="181">
        <f>'Hazard &amp; Exposure'!V62</f>
        <v>7</v>
      </c>
      <c r="I63" s="183">
        <f>'Hazard &amp; Exposure'!W62</f>
        <v>6.6</v>
      </c>
      <c r="J63" s="182">
        <f>'Hazard &amp; Exposure'!AC62</f>
        <v>7</v>
      </c>
      <c r="K63" s="181">
        <f>'Hazard &amp; Exposure'!Z62</f>
        <v>9.6999999999999993</v>
      </c>
      <c r="L63" s="183">
        <f>'Hazard &amp; Exposure'!AD62</f>
        <v>8.4</v>
      </c>
      <c r="M63" s="183">
        <f t="shared" si="4"/>
        <v>7.6</v>
      </c>
      <c r="N63" s="184">
        <f>Vulnerability!F62</f>
        <v>9.6999999999999993</v>
      </c>
      <c r="O63" s="178">
        <f>Vulnerability!I62</f>
        <v>5.8</v>
      </c>
      <c r="P63" s="185">
        <f>Vulnerability!P62</f>
        <v>4.0999999999999996</v>
      </c>
      <c r="Q63" s="183">
        <f>Vulnerability!Q62</f>
        <v>7.3</v>
      </c>
      <c r="R63" s="184">
        <f>Vulnerability!V62</f>
        <v>5.5</v>
      </c>
      <c r="S63" s="177">
        <f>Vulnerability!AD62</f>
        <v>3.1</v>
      </c>
      <c r="T63" s="177">
        <f>Vulnerability!AG62</f>
        <v>7.6</v>
      </c>
      <c r="U63" s="177">
        <f>Vulnerability!AJ62</f>
        <v>2.7</v>
      </c>
      <c r="V63" s="177">
        <f>Vulnerability!AM62</f>
        <v>10</v>
      </c>
      <c r="W63" s="177">
        <f>Vulnerability!AP62</f>
        <v>3.4</v>
      </c>
      <c r="X63" s="185">
        <f>Vulnerability!AQ62</f>
        <v>6.5</v>
      </c>
      <c r="Y63" s="183">
        <f>Vulnerability!AR62</f>
        <v>6</v>
      </c>
      <c r="Z63" s="183">
        <f t="shared" si="5"/>
        <v>6.7</v>
      </c>
      <c r="AA63" s="186">
        <f>'Lack of Coping Capacity'!G62</f>
        <v>7</v>
      </c>
      <c r="AB63" s="187">
        <f>'Lack of Coping Capacity'!J62</f>
        <v>6.5</v>
      </c>
      <c r="AC63" s="183">
        <f>'Lack of Coping Capacity'!K62</f>
        <v>6.8</v>
      </c>
      <c r="AD63" s="186">
        <f>'Lack of Coping Capacity'!P62</f>
        <v>9.1999999999999993</v>
      </c>
      <c r="AE63" s="179">
        <f>'Lack of Coping Capacity'!S62</f>
        <v>7.7</v>
      </c>
      <c r="AF63" s="187">
        <f>'Lack of Coping Capacity'!X62</f>
        <v>5</v>
      </c>
      <c r="AG63" s="183">
        <f>'Lack of Coping Capacity'!Y62</f>
        <v>7.3</v>
      </c>
      <c r="AH63" s="183">
        <f t="shared" si="6"/>
        <v>7.1</v>
      </c>
      <c r="AI63" s="188">
        <f t="shared" si="7"/>
        <v>7.1</v>
      </c>
    </row>
    <row r="64" spans="1:35" ht="16.5" customHeight="1" thickBot="1" x14ac:dyDescent="0.3">
      <c r="A64" s="142" t="s">
        <v>13</v>
      </c>
      <c r="B64" s="143" t="s">
        <v>380</v>
      </c>
      <c r="C64" s="143" t="s">
        <v>12</v>
      </c>
      <c r="D64" s="144" t="s">
        <v>508</v>
      </c>
      <c r="E64" s="176">
        <f>'Hazard &amp; Exposure'!S63</f>
        <v>3.9</v>
      </c>
      <c r="F64" s="176">
        <f>'Hazard &amp; Exposure'!T63</f>
        <v>5.9</v>
      </c>
      <c r="G64" s="176">
        <f>'Hazard &amp; Exposure'!U63</f>
        <v>6.5</v>
      </c>
      <c r="H64" s="181">
        <f>'Hazard &amp; Exposure'!V63</f>
        <v>6.5</v>
      </c>
      <c r="I64" s="183">
        <f>'Hazard &amp; Exposure'!W63</f>
        <v>5.8</v>
      </c>
      <c r="J64" s="182">
        <f>'Hazard &amp; Exposure'!AC63</f>
        <v>0</v>
      </c>
      <c r="K64" s="181">
        <f>'Hazard &amp; Exposure'!Z63</f>
        <v>9.6999999999999993</v>
      </c>
      <c r="L64" s="183">
        <f>'Hazard &amp; Exposure'!AD63</f>
        <v>4.9000000000000004</v>
      </c>
      <c r="M64" s="183">
        <f t="shared" si="4"/>
        <v>5.4</v>
      </c>
      <c r="N64" s="184">
        <f>Vulnerability!F63</f>
        <v>9.6999999999999993</v>
      </c>
      <c r="O64" s="178">
        <f>Vulnerability!I63</f>
        <v>5.8</v>
      </c>
      <c r="P64" s="185">
        <f>Vulnerability!P63</f>
        <v>4.0999999999999996</v>
      </c>
      <c r="Q64" s="183">
        <f>Vulnerability!Q63</f>
        <v>7.3</v>
      </c>
      <c r="R64" s="184">
        <f>Vulnerability!V63</f>
        <v>0</v>
      </c>
      <c r="S64" s="177">
        <f>Vulnerability!AD63</f>
        <v>3</v>
      </c>
      <c r="T64" s="177">
        <f>Vulnerability!AG63</f>
        <v>7.6</v>
      </c>
      <c r="U64" s="177">
        <f>Vulnerability!AJ63</f>
        <v>5.6</v>
      </c>
      <c r="V64" s="177">
        <f>Vulnerability!AM63</f>
        <v>10</v>
      </c>
      <c r="W64" s="177">
        <f>Vulnerability!AP63</f>
        <v>1.2</v>
      </c>
      <c r="X64" s="185">
        <f>Vulnerability!AQ63</f>
        <v>6.7</v>
      </c>
      <c r="Y64" s="183">
        <f>Vulnerability!AR63</f>
        <v>4.0999999999999996</v>
      </c>
      <c r="Z64" s="183">
        <f t="shared" si="5"/>
        <v>5.9</v>
      </c>
      <c r="AA64" s="186">
        <f>'Lack of Coping Capacity'!G63</f>
        <v>7</v>
      </c>
      <c r="AB64" s="187">
        <f>'Lack of Coping Capacity'!J63</f>
        <v>6.5</v>
      </c>
      <c r="AC64" s="183">
        <f>'Lack of Coping Capacity'!K63</f>
        <v>6.8</v>
      </c>
      <c r="AD64" s="186">
        <f>'Lack of Coping Capacity'!P63</f>
        <v>9.1999999999999993</v>
      </c>
      <c r="AE64" s="179">
        <f>'Lack of Coping Capacity'!S63</f>
        <v>8.1999999999999993</v>
      </c>
      <c r="AF64" s="187">
        <f>'Lack of Coping Capacity'!X63</f>
        <v>5.4</v>
      </c>
      <c r="AG64" s="183">
        <f>'Lack of Coping Capacity'!Y63</f>
        <v>7.6</v>
      </c>
      <c r="AH64" s="183">
        <f t="shared" si="6"/>
        <v>7.2</v>
      </c>
      <c r="AI64" s="188">
        <f t="shared" si="7"/>
        <v>6.1</v>
      </c>
    </row>
    <row r="65" spans="1:35" ht="16.5" customHeight="1" x14ac:dyDescent="0.25">
      <c r="A65" s="138" t="s">
        <v>15</v>
      </c>
      <c r="B65" s="139" t="s">
        <v>382</v>
      </c>
      <c r="C65" s="139" t="s">
        <v>14</v>
      </c>
      <c r="D65" s="140" t="s">
        <v>510</v>
      </c>
      <c r="E65" s="176" t="str">
        <f>'Hazard &amp; Exposure'!S64</f>
        <v>x</v>
      </c>
      <c r="F65" s="176">
        <f>'Hazard &amp; Exposure'!T64</f>
        <v>3.7</v>
      </c>
      <c r="G65" s="176">
        <f>'Hazard &amp; Exposure'!U64</f>
        <v>7.2</v>
      </c>
      <c r="H65" s="181">
        <f>'Hazard &amp; Exposure'!V64</f>
        <v>1</v>
      </c>
      <c r="I65" s="183">
        <f>'Hazard &amp; Exposure'!W64</f>
        <v>4.5</v>
      </c>
      <c r="J65" s="182">
        <f>'Hazard &amp; Exposure'!AC64</f>
        <v>6</v>
      </c>
      <c r="K65" s="181">
        <f>'Hazard &amp; Exposure'!Z64</f>
        <v>10</v>
      </c>
      <c r="L65" s="183">
        <f>'Hazard &amp; Exposure'!AD64</f>
        <v>8</v>
      </c>
      <c r="M65" s="183">
        <f t="shared" si="4"/>
        <v>6.6</v>
      </c>
      <c r="N65" s="184">
        <f>Vulnerability!F64</f>
        <v>4.5999999999999996</v>
      </c>
      <c r="O65" s="178">
        <f>Vulnerability!I64</f>
        <v>2.9</v>
      </c>
      <c r="P65" s="185">
        <f>Vulnerability!P64</f>
        <v>3.7</v>
      </c>
      <c r="Q65" s="183">
        <f>Vulnerability!Q64</f>
        <v>4</v>
      </c>
      <c r="R65" s="184">
        <f>Vulnerability!V64</f>
        <v>0</v>
      </c>
      <c r="S65" s="177">
        <f>Vulnerability!AD64</f>
        <v>5.6</v>
      </c>
      <c r="T65" s="177">
        <f>Vulnerability!AG64</f>
        <v>4.7</v>
      </c>
      <c r="U65" s="177">
        <f>Vulnerability!AJ64</f>
        <v>0.5</v>
      </c>
      <c r="V65" s="177">
        <f>Vulnerability!AM64</f>
        <v>0</v>
      </c>
      <c r="W65" s="177" t="str">
        <f>Vulnerability!AP64</f>
        <v>x</v>
      </c>
      <c r="X65" s="185">
        <f>Vulnerability!AQ64</f>
        <v>3.1</v>
      </c>
      <c r="Y65" s="183">
        <f>Vulnerability!AR64</f>
        <v>1.7</v>
      </c>
      <c r="Z65" s="183">
        <f t="shared" si="5"/>
        <v>2.9</v>
      </c>
      <c r="AA65" s="186">
        <f>'Lack of Coping Capacity'!G64</f>
        <v>6.3</v>
      </c>
      <c r="AB65" s="187">
        <f>'Lack of Coping Capacity'!J64</f>
        <v>7.3</v>
      </c>
      <c r="AC65" s="183">
        <f>'Lack of Coping Capacity'!K64</f>
        <v>6.8</v>
      </c>
      <c r="AD65" s="186">
        <f>'Lack of Coping Capacity'!P64</f>
        <v>4.2</v>
      </c>
      <c r="AE65" s="179">
        <f>'Lack of Coping Capacity'!S64</f>
        <v>4.3</v>
      </c>
      <c r="AF65" s="187">
        <f>'Lack of Coping Capacity'!X64</f>
        <v>7.3</v>
      </c>
      <c r="AG65" s="183">
        <f>'Lack of Coping Capacity'!Y64</f>
        <v>5.3</v>
      </c>
      <c r="AH65" s="183">
        <f t="shared" si="6"/>
        <v>6.1</v>
      </c>
      <c r="AI65" s="188">
        <f t="shared" si="7"/>
        <v>4.9000000000000004</v>
      </c>
    </row>
    <row r="66" spans="1:35" ht="16.5" customHeight="1" x14ac:dyDescent="0.25">
      <c r="A66" s="141" t="s">
        <v>15</v>
      </c>
      <c r="B66" s="195" t="s">
        <v>383</v>
      </c>
      <c r="C66" s="116" t="s">
        <v>14</v>
      </c>
      <c r="D66" s="98" t="s">
        <v>511</v>
      </c>
      <c r="E66" s="176">
        <f>'Hazard &amp; Exposure'!S65</f>
        <v>4.2</v>
      </c>
      <c r="F66" s="176">
        <f>'Hazard &amp; Exposure'!T65</f>
        <v>7.4</v>
      </c>
      <c r="G66" s="176">
        <f>'Hazard &amp; Exposure'!U65</f>
        <v>6.7</v>
      </c>
      <c r="H66" s="181">
        <f>'Hazard &amp; Exposure'!V65</f>
        <v>0.5</v>
      </c>
      <c r="I66" s="183">
        <f>'Hazard &amp; Exposure'!W65</f>
        <v>5.2</v>
      </c>
      <c r="J66" s="182">
        <f>'Hazard &amp; Exposure'!AC65</f>
        <v>9</v>
      </c>
      <c r="K66" s="181">
        <f>'Hazard &amp; Exposure'!Z65</f>
        <v>10</v>
      </c>
      <c r="L66" s="183">
        <f>'Hazard &amp; Exposure'!AD65</f>
        <v>9</v>
      </c>
      <c r="M66" s="183">
        <f t="shared" si="4"/>
        <v>7.6</v>
      </c>
      <c r="N66" s="184">
        <f>Vulnerability!F65</f>
        <v>7.6</v>
      </c>
      <c r="O66" s="178">
        <f>Vulnerability!I65</f>
        <v>5</v>
      </c>
      <c r="P66" s="185">
        <f>Vulnerability!P65</f>
        <v>3.7</v>
      </c>
      <c r="Q66" s="183">
        <f>Vulnerability!Q65</f>
        <v>6</v>
      </c>
      <c r="R66" s="184">
        <f>Vulnerability!V65</f>
        <v>8.6</v>
      </c>
      <c r="S66" s="177">
        <f>Vulnerability!AD65</f>
        <v>4.9000000000000004</v>
      </c>
      <c r="T66" s="177">
        <f>Vulnerability!AG65</f>
        <v>5.2</v>
      </c>
      <c r="U66" s="177">
        <f>Vulnerability!AJ65</f>
        <v>2.1</v>
      </c>
      <c r="V66" s="177">
        <f>Vulnerability!AM65</f>
        <v>0</v>
      </c>
      <c r="W66" s="177">
        <f>Vulnerability!AP65</f>
        <v>6.5</v>
      </c>
      <c r="X66" s="185">
        <f>Vulnerability!AQ65</f>
        <v>4.0999999999999996</v>
      </c>
      <c r="Y66" s="183">
        <f>Vulnerability!AR65</f>
        <v>6.9</v>
      </c>
      <c r="Z66" s="183">
        <f t="shared" si="5"/>
        <v>6.5</v>
      </c>
      <c r="AA66" s="186">
        <f>'Lack of Coping Capacity'!G65</f>
        <v>6.3</v>
      </c>
      <c r="AB66" s="187">
        <f>'Lack of Coping Capacity'!J65</f>
        <v>7.3</v>
      </c>
      <c r="AC66" s="183">
        <f>'Lack of Coping Capacity'!K65</f>
        <v>6.8</v>
      </c>
      <c r="AD66" s="186">
        <f>'Lack of Coping Capacity'!P65</f>
        <v>6.8</v>
      </c>
      <c r="AE66" s="179">
        <f>'Lack of Coping Capacity'!S65</f>
        <v>8</v>
      </c>
      <c r="AF66" s="187">
        <f>'Lack of Coping Capacity'!X65</f>
        <v>8.6</v>
      </c>
      <c r="AG66" s="183">
        <f>'Lack of Coping Capacity'!Y65</f>
        <v>7.8</v>
      </c>
      <c r="AH66" s="183">
        <f t="shared" si="6"/>
        <v>7.3</v>
      </c>
      <c r="AI66" s="188">
        <f t="shared" si="7"/>
        <v>7.1</v>
      </c>
    </row>
    <row r="67" spans="1:35" ht="16.5" customHeight="1" x14ac:dyDescent="0.25">
      <c r="A67" s="141" t="s">
        <v>15</v>
      </c>
      <c r="B67" s="116" t="s">
        <v>384</v>
      </c>
      <c r="C67" s="116" t="s">
        <v>14</v>
      </c>
      <c r="D67" s="98" t="s">
        <v>512</v>
      </c>
      <c r="E67" s="176" t="str">
        <f>'Hazard &amp; Exposure'!S66</f>
        <v>x</v>
      </c>
      <c r="F67" s="176">
        <f>'Hazard &amp; Exposure'!T66</f>
        <v>5.4</v>
      </c>
      <c r="G67" s="176">
        <f>'Hazard &amp; Exposure'!U66</f>
        <v>9.1999999999999993</v>
      </c>
      <c r="H67" s="181">
        <f>'Hazard &amp; Exposure'!V66</f>
        <v>1</v>
      </c>
      <c r="I67" s="183">
        <f>'Hazard &amp; Exposure'!W66</f>
        <v>6.3</v>
      </c>
      <c r="J67" s="182">
        <f>'Hazard &amp; Exposure'!AC66</f>
        <v>5</v>
      </c>
      <c r="K67" s="181">
        <f>'Hazard &amp; Exposure'!Z66</f>
        <v>10</v>
      </c>
      <c r="L67" s="183">
        <f>'Hazard &amp; Exposure'!AD66</f>
        <v>7.5</v>
      </c>
      <c r="M67" s="183">
        <f t="shared" si="4"/>
        <v>6.9</v>
      </c>
      <c r="N67" s="184">
        <f>Vulnerability!F66</f>
        <v>3.8</v>
      </c>
      <c r="O67" s="178">
        <f>Vulnerability!I66</f>
        <v>4.4000000000000004</v>
      </c>
      <c r="P67" s="185">
        <f>Vulnerability!P66</f>
        <v>3.7</v>
      </c>
      <c r="Q67" s="183">
        <f>Vulnerability!Q66</f>
        <v>3.9</v>
      </c>
      <c r="R67" s="184">
        <f>Vulnerability!V66</f>
        <v>0</v>
      </c>
      <c r="S67" s="177">
        <f>Vulnerability!AD66</f>
        <v>5.8</v>
      </c>
      <c r="T67" s="177">
        <f>Vulnerability!AG66</f>
        <v>5.2</v>
      </c>
      <c r="U67" s="177">
        <f>Vulnerability!AJ66</f>
        <v>0.2</v>
      </c>
      <c r="V67" s="177">
        <f>Vulnerability!AM66</f>
        <v>0</v>
      </c>
      <c r="W67" s="177" t="str">
        <f>Vulnerability!AP66</f>
        <v>x</v>
      </c>
      <c r="X67" s="185">
        <f>Vulnerability!AQ66</f>
        <v>3.3</v>
      </c>
      <c r="Y67" s="183">
        <f>Vulnerability!AR66</f>
        <v>1.8</v>
      </c>
      <c r="Z67" s="183">
        <f t="shared" si="5"/>
        <v>2.9</v>
      </c>
      <c r="AA67" s="186">
        <f>'Lack of Coping Capacity'!G66</f>
        <v>6.3</v>
      </c>
      <c r="AB67" s="187">
        <f>'Lack of Coping Capacity'!J66</f>
        <v>7.3</v>
      </c>
      <c r="AC67" s="183">
        <f>'Lack of Coping Capacity'!K66</f>
        <v>6.8</v>
      </c>
      <c r="AD67" s="186">
        <f>'Lack of Coping Capacity'!P66</f>
        <v>4.7</v>
      </c>
      <c r="AE67" s="179">
        <f>'Lack of Coping Capacity'!S66</f>
        <v>5</v>
      </c>
      <c r="AF67" s="187">
        <f>'Lack of Coping Capacity'!X66</f>
        <v>7.6</v>
      </c>
      <c r="AG67" s="183">
        <f>'Lack of Coping Capacity'!Y66</f>
        <v>5.8</v>
      </c>
      <c r="AH67" s="183">
        <f t="shared" si="6"/>
        <v>6.3</v>
      </c>
      <c r="AI67" s="188">
        <f t="shared" si="7"/>
        <v>5</v>
      </c>
    </row>
    <row r="68" spans="1:35" ht="16.5" customHeight="1" x14ac:dyDescent="0.25">
      <c r="A68" s="141" t="s">
        <v>15</v>
      </c>
      <c r="B68" s="116" t="s">
        <v>385</v>
      </c>
      <c r="C68" s="116" t="s">
        <v>14</v>
      </c>
      <c r="D68" s="98" t="s">
        <v>513</v>
      </c>
      <c r="E68" s="176" t="str">
        <f>'Hazard &amp; Exposure'!S67</f>
        <v>x</v>
      </c>
      <c r="F68" s="176">
        <f>'Hazard &amp; Exposure'!T67</f>
        <v>5.2</v>
      </c>
      <c r="G68" s="176">
        <f>'Hazard &amp; Exposure'!U67</f>
        <v>7.9</v>
      </c>
      <c r="H68" s="181">
        <f>'Hazard &amp; Exposure'!V67</f>
        <v>1.5</v>
      </c>
      <c r="I68" s="183">
        <f>'Hazard &amp; Exposure'!W67</f>
        <v>5.4</v>
      </c>
      <c r="J68" s="182">
        <f>'Hazard &amp; Exposure'!AC67</f>
        <v>5</v>
      </c>
      <c r="K68" s="181">
        <f>'Hazard &amp; Exposure'!Z67</f>
        <v>10</v>
      </c>
      <c r="L68" s="183">
        <f>'Hazard &amp; Exposure'!AD67</f>
        <v>7.5</v>
      </c>
      <c r="M68" s="183">
        <f t="shared" si="4"/>
        <v>6.6</v>
      </c>
      <c r="N68" s="184">
        <f>Vulnerability!F67</f>
        <v>5.2</v>
      </c>
      <c r="O68" s="178">
        <f>Vulnerability!I67</f>
        <v>2.8</v>
      </c>
      <c r="P68" s="185">
        <f>Vulnerability!P67</f>
        <v>3.7</v>
      </c>
      <c r="Q68" s="183">
        <f>Vulnerability!Q67</f>
        <v>4.2</v>
      </c>
      <c r="R68" s="184">
        <f>Vulnerability!V67</f>
        <v>0</v>
      </c>
      <c r="S68" s="177">
        <f>Vulnerability!AD67</f>
        <v>4.9000000000000004</v>
      </c>
      <c r="T68" s="177">
        <f>Vulnerability!AG67</f>
        <v>2.9</v>
      </c>
      <c r="U68" s="177">
        <f>Vulnerability!AJ67</f>
        <v>0</v>
      </c>
      <c r="V68" s="177">
        <f>Vulnerability!AM67</f>
        <v>0</v>
      </c>
      <c r="W68" s="177" t="str">
        <f>Vulnerability!AP67</f>
        <v>x</v>
      </c>
      <c r="X68" s="185">
        <f>Vulnerability!AQ67</f>
        <v>2.2000000000000002</v>
      </c>
      <c r="Y68" s="183">
        <f>Vulnerability!AR67</f>
        <v>1.2</v>
      </c>
      <c r="Z68" s="183">
        <f t="shared" si="5"/>
        <v>2.8</v>
      </c>
      <c r="AA68" s="186">
        <f>'Lack of Coping Capacity'!G67</f>
        <v>6.3</v>
      </c>
      <c r="AB68" s="187">
        <f>'Lack of Coping Capacity'!J67</f>
        <v>7.3</v>
      </c>
      <c r="AC68" s="183">
        <f>'Lack of Coping Capacity'!K67</f>
        <v>6.8</v>
      </c>
      <c r="AD68" s="186">
        <f>'Lack of Coping Capacity'!P67</f>
        <v>4.5</v>
      </c>
      <c r="AE68" s="179">
        <f>'Lack of Coping Capacity'!S67</f>
        <v>4</v>
      </c>
      <c r="AF68" s="187">
        <f>'Lack of Coping Capacity'!X67</f>
        <v>6.6</v>
      </c>
      <c r="AG68" s="183">
        <f>'Lack of Coping Capacity'!Y67</f>
        <v>5</v>
      </c>
      <c r="AH68" s="183">
        <f t="shared" si="6"/>
        <v>6</v>
      </c>
      <c r="AI68" s="188">
        <f t="shared" si="7"/>
        <v>4.8</v>
      </c>
    </row>
    <row r="69" spans="1:35" ht="16.5" customHeight="1" x14ac:dyDescent="0.25">
      <c r="A69" s="141" t="s">
        <v>15</v>
      </c>
      <c r="B69" s="195" t="s">
        <v>386</v>
      </c>
      <c r="C69" s="116" t="s">
        <v>14</v>
      </c>
      <c r="D69" s="98" t="s">
        <v>514</v>
      </c>
      <c r="E69" s="176">
        <f>'Hazard &amp; Exposure'!S68</f>
        <v>1.7</v>
      </c>
      <c r="F69" s="176">
        <f>'Hazard &amp; Exposure'!T68</f>
        <v>7.3</v>
      </c>
      <c r="G69" s="176">
        <f>'Hazard &amp; Exposure'!U68</f>
        <v>8.1</v>
      </c>
      <c r="H69" s="181">
        <f>'Hazard &amp; Exposure'!V68</f>
        <v>0</v>
      </c>
      <c r="I69" s="183">
        <f>'Hazard &amp; Exposure'!W68</f>
        <v>5.2</v>
      </c>
      <c r="J69" s="182">
        <f>'Hazard &amp; Exposure'!AC68</f>
        <v>4</v>
      </c>
      <c r="K69" s="181">
        <f>'Hazard &amp; Exposure'!Z68</f>
        <v>10</v>
      </c>
      <c r="L69" s="183">
        <f>'Hazard &amp; Exposure'!AD68</f>
        <v>7</v>
      </c>
      <c r="M69" s="183">
        <f t="shared" ref="M69:M132" si="8">ROUND((10-GEOMEAN(((10-I69)/10*9+1),((10-L69)/10*9+1)))/9*10,1)</f>
        <v>6.2</v>
      </c>
      <c r="N69" s="184">
        <f>Vulnerability!F68</f>
        <v>10</v>
      </c>
      <c r="O69" s="178">
        <f>Vulnerability!I68</f>
        <v>5.8</v>
      </c>
      <c r="P69" s="185">
        <f>Vulnerability!P68</f>
        <v>3.7</v>
      </c>
      <c r="Q69" s="183">
        <f>Vulnerability!Q68</f>
        <v>7.4</v>
      </c>
      <c r="R69" s="184">
        <f>Vulnerability!V68</f>
        <v>5.9</v>
      </c>
      <c r="S69" s="177">
        <f>Vulnerability!AD68</f>
        <v>5.2</v>
      </c>
      <c r="T69" s="177">
        <f>Vulnerability!AG68</f>
        <v>8.1999999999999993</v>
      </c>
      <c r="U69" s="177">
        <f>Vulnerability!AJ68</f>
        <v>3.6</v>
      </c>
      <c r="V69" s="177">
        <f>Vulnerability!AM68</f>
        <v>0</v>
      </c>
      <c r="W69" s="177">
        <f>Vulnerability!AP68</f>
        <v>1</v>
      </c>
      <c r="X69" s="185">
        <f>Vulnerability!AQ68</f>
        <v>4.3</v>
      </c>
      <c r="Y69" s="183">
        <f>Vulnerability!AR68</f>
        <v>5.2</v>
      </c>
      <c r="Z69" s="183">
        <f t="shared" ref="Z69:Z132" si="9">ROUND((10-GEOMEAN(((10-Q69)/10*9+1),((10-Y69)/10*9+1)))/9*10,1)</f>
        <v>6.4</v>
      </c>
      <c r="AA69" s="186">
        <f>'Lack of Coping Capacity'!G68</f>
        <v>6.3</v>
      </c>
      <c r="AB69" s="187">
        <f>'Lack of Coping Capacity'!J68</f>
        <v>7.3</v>
      </c>
      <c r="AC69" s="183">
        <f>'Lack of Coping Capacity'!K68</f>
        <v>6.8</v>
      </c>
      <c r="AD69" s="186">
        <f>'Lack of Coping Capacity'!P68</f>
        <v>7.6</v>
      </c>
      <c r="AE69" s="179">
        <f>'Lack of Coping Capacity'!S68</f>
        <v>7.5</v>
      </c>
      <c r="AF69" s="187">
        <f>'Lack of Coping Capacity'!X68</f>
        <v>9.1</v>
      </c>
      <c r="AG69" s="183">
        <f>'Lack of Coping Capacity'!Y68</f>
        <v>8.1</v>
      </c>
      <c r="AH69" s="183">
        <f t="shared" ref="AH69:AH132" si="10">ROUND((10-GEOMEAN(((10-AC69)/10*9+1),((10-AG69)/10*9+1)))/9*10,1)</f>
        <v>7.5</v>
      </c>
      <c r="AI69" s="188">
        <f t="shared" ref="AI69:AI132" si="11">ROUND(M69^(1/3)*Z69^(1/3)*AH69^(1/3),1)</f>
        <v>6.7</v>
      </c>
    </row>
    <row r="70" spans="1:35" ht="16.5" customHeight="1" x14ac:dyDescent="0.25">
      <c r="A70" s="141" t="s">
        <v>15</v>
      </c>
      <c r="B70" s="116" t="s">
        <v>389</v>
      </c>
      <c r="C70" s="116" t="s">
        <v>14</v>
      </c>
      <c r="D70" s="98" t="s">
        <v>517</v>
      </c>
      <c r="E70" s="176" t="str">
        <f>'Hazard &amp; Exposure'!S69</f>
        <v>x</v>
      </c>
      <c r="F70" s="176">
        <f>'Hazard &amp; Exposure'!T69</f>
        <v>5.6</v>
      </c>
      <c r="G70" s="176">
        <f>'Hazard &amp; Exposure'!U69</f>
        <v>5.7</v>
      </c>
      <c r="H70" s="181">
        <f>'Hazard &amp; Exposure'!V69</f>
        <v>3.5</v>
      </c>
      <c r="I70" s="183">
        <f>'Hazard &amp; Exposure'!W69</f>
        <v>5</v>
      </c>
      <c r="J70" s="182">
        <f>'Hazard &amp; Exposure'!AC69</f>
        <v>5</v>
      </c>
      <c r="K70" s="181">
        <f>'Hazard &amp; Exposure'!Z69</f>
        <v>10</v>
      </c>
      <c r="L70" s="183">
        <f>'Hazard &amp; Exposure'!AD69</f>
        <v>7.5</v>
      </c>
      <c r="M70" s="183">
        <f t="shared" si="8"/>
        <v>6.4</v>
      </c>
      <c r="N70" s="184">
        <f>Vulnerability!F69</f>
        <v>3.6</v>
      </c>
      <c r="O70" s="178">
        <f>Vulnerability!I69</f>
        <v>3.9</v>
      </c>
      <c r="P70" s="185">
        <f>Vulnerability!P69</f>
        <v>3.7</v>
      </c>
      <c r="Q70" s="183">
        <f>Vulnerability!Q69</f>
        <v>3.7</v>
      </c>
      <c r="R70" s="184">
        <f>Vulnerability!V69</f>
        <v>0</v>
      </c>
      <c r="S70" s="177">
        <f>Vulnerability!AD69</f>
        <v>5.6</v>
      </c>
      <c r="T70" s="177">
        <f>Vulnerability!AG69</f>
        <v>4.7</v>
      </c>
      <c r="U70" s="177">
        <f>Vulnerability!AJ69</f>
        <v>0</v>
      </c>
      <c r="V70" s="177">
        <f>Vulnerability!AM69</f>
        <v>0</v>
      </c>
      <c r="W70" s="177" t="str">
        <f>Vulnerability!AP69</f>
        <v>x</v>
      </c>
      <c r="X70" s="185">
        <f>Vulnerability!AQ69</f>
        <v>3</v>
      </c>
      <c r="Y70" s="183">
        <f>Vulnerability!AR69</f>
        <v>1.6</v>
      </c>
      <c r="Z70" s="183">
        <f t="shared" si="9"/>
        <v>2.7</v>
      </c>
      <c r="AA70" s="186">
        <f>'Lack of Coping Capacity'!G69</f>
        <v>6.3</v>
      </c>
      <c r="AB70" s="187">
        <f>'Lack of Coping Capacity'!J69</f>
        <v>7.3</v>
      </c>
      <c r="AC70" s="183">
        <f>'Lack of Coping Capacity'!K69</f>
        <v>6.8</v>
      </c>
      <c r="AD70" s="186">
        <f>'Lack of Coping Capacity'!P69</f>
        <v>5.5</v>
      </c>
      <c r="AE70" s="179">
        <f>'Lack of Coping Capacity'!S69</f>
        <v>8.4</v>
      </c>
      <c r="AF70" s="187">
        <f>'Lack of Coping Capacity'!X69</f>
        <v>8.4</v>
      </c>
      <c r="AG70" s="183">
        <f>'Lack of Coping Capacity'!Y69</f>
        <v>7.4</v>
      </c>
      <c r="AH70" s="183">
        <f t="shared" si="10"/>
        <v>7.1</v>
      </c>
      <c r="AI70" s="188">
        <f t="shared" si="11"/>
        <v>5</v>
      </c>
    </row>
    <row r="71" spans="1:35" ht="16.5" customHeight="1" x14ac:dyDescent="0.25">
      <c r="A71" s="141" t="s">
        <v>15</v>
      </c>
      <c r="B71" s="116" t="s">
        <v>387</v>
      </c>
      <c r="C71" s="116" t="s">
        <v>14</v>
      </c>
      <c r="D71" s="98" t="s">
        <v>515</v>
      </c>
      <c r="E71" s="176">
        <f>'Hazard &amp; Exposure'!S70</f>
        <v>0.8</v>
      </c>
      <c r="F71" s="176">
        <f>'Hazard &amp; Exposure'!T70</f>
        <v>6.6</v>
      </c>
      <c r="G71" s="176">
        <f>'Hazard &amp; Exposure'!U70</f>
        <v>4.9000000000000004</v>
      </c>
      <c r="H71" s="181">
        <f>'Hazard &amp; Exposure'!V70</f>
        <v>2</v>
      </c>
      <c r="I71" s="183">
        <f>'Hazard &amp; Exposure'!W70</f>
        <v>3.9</v>
      </c>
      <c r="J71" s="182">
        <f>'Hazard &amp; Exposure'!AC70</f>
        <v>10</v>
      </c>
      <c r="K71" s="181">
        <f>'Hazard &amp; Exposure'!Z70</f>
        <v>10</v>
      </c>
      <c r="L71" s="183">
        <f>'Hazard &amp; Exposure'!AD70</f>
        <v>10</v>
      </c>
      <c r="M71" s="183">
        <f t="shared" si="8"/>
        <v>8.3000000000000007</v>
      </c>
      <c r="N71" s="184">
        <f>Vulnerability!F70</f>
        <v>7.1</v>
      </c>
      <c r="O71" s="178">
        <f>Vulnerability!I70</f>
        <v>5.2</v>
      </c>
      <c r="P71" s="185">
        <f>Vulnerability!P70</f>
        <v>3.7</v>
      </c>
      <c r="Q71" s="183">
        <f>Vulnerability!Q70</f>
        <v>5.8</v>
      </c>
      <c r="R71" s="184">
        <f>Vulnerability!V70</f>
        <v>2.4</v>
      </c>
      <c r="S71" s="177">
        <f>Vulnerability!AD70</f>
        <v>6</v>
      </c>
      <c r="T71" s="177">
        <f>Vulnerability!AG70</f>
        <v>4</v>
      </c>
      <c r="U71" s="177">
        <f>Vulnerability!AJ70</f>
        <v>0</v>
      </c>
      <c r="V71" s="177">
        <f>Vulnerability!AM70</f>
        <v>0.1</v>
      </c>
      <c r="W71" s="177">
        <f>Vulnerability!AP70</f>
        <v>3.8</v>
      </c>
      <c r="X71" s="185">
        <f>Vulnerability!AQ70</f>
        <v>3.1</v>
      </c>
      <c r="Y71" s="183">
        <f>Vulnerability!AR70</f>
        <v>2.8</v>
      </c>
      <c r="Z71" s="183">
        <f t="shared" si="9"/>
        <v>4.5</v>
      </c>
      <c r="AA71" s="186">
        <f>'Lack of Coping Capacity'!G70</f>
        <v>6.3</v>
      </c>
      <c r="AB71" s="187">
        <f>'Lack of Coping Capacity'!J70</f>
        <v>7.3</v>
      </c>
      <c r="AC71" s="183">
        <f>'Lack of Coping Capacity'!K70</f>
        <v>6.8</v>
      </c>
      <c r="AD71" s="186">
        <f>'Lack of Coping Capacity'!P70</f>
        <v>6.6</v>
      </c>
      <c r="AE71" s="179">
        <f>'Lack of Coping Capacity'!S70</f>
        <v>7.9</v>
      </c>
      <c r="AF71" s="187">
        <f>'Lack of Coping Capacity'!X70</f>
        <v>8.1</v>
      </c>
      <c r="AG71" s="183">
        <f>'Lack of Coping Capacity'!Y70</f>
        <v>7.5</v>
      </c>
      <c r="AH71" s="183">
        <f t="shared" si="10"/>
        <v>7.2</v>
      </c>
      <c r="AI71" s="188">
        <f t="shared" si="11"/>
        <v>6.5</v>
      </c>
    </row>
    <row r="72" spans="1:35" ht="16.5" customHeight="1" x14ac:dyDescent="0.25">
      <c r="A72" s="141" t="s">
        <v>15</v>
      </c>
      <c r="B72" s="195" t="s">
        <v>388</v>
      </c>
      <c r="C72" s="116" t="s">
        <v>14</v>
      </c>
      <c r="D72" s="98" t="s">
        <v>516</v>
      </c>
      <c r="E72" s="176">
        <f>'Hazard &amp; Exposure'!S71</f>
        <v>6.7</v>
      </c>
      <c r="F72" s="176">
        <f>'Hazard &amp; Exposure'!T71</f>
        <v>8.8000000000000007</v>
      </c>
      <c r="G72" s="176">
        <f>'Hazard &amp; Exposure'!U71</f>
        <v>5.7</v>
      </c>
      <c r="H72" s="181">
        <f>'Hazard &amp; Exposure'!V71</f>
        <v>2</v>
      </c>
      <c r="I72" s="183">
        <f>'Hazard &amp; Exposure'!W71</f>
        <v>6.4</v>
      </c>
      <c r="J72" s="182">
        <f>'Hazard &amp; Exposure'!AC71</f>
        <v>10</v>
      </c>
      <c r="K72" s="181">
        <f>'Hazard &amp; Exposure'!Z71</f>
        <v>10</v>
      </c>
      <c r="L72" s="183">
        <f>'Hazard &amp; Exposure'!AD71</f>
        <v>10</v>
      </c>
      <c r="M72" s="183">
        <f t="shared" si="8"/>
        <v>8.8000000000000007</v>
      </c>
      <c r="N72" s="184">
        <f>Vulnerability!F71</f>
        <v>9.1999999999999993</v>
      </c>
      <c r="O72" s="178">
        <f>Vulnerability!I71</f>
        <v>4.4000000000000004</v>
      </c>
      <c r="P72" s="185">
        <f>Vulnerability!P71</f>
        <v>3.7</v>
      </c>
      <c r="Q72" s="183">
        <f>Vulnerability!Q71</f>
        <v>6.6</v>
      </c>
      <c r="R72" s="184">
        <f>Vulnerability!V71</f>
        <v>10</v>
      </c>
      <c r="S72" s="177">
        <f>Vulnerability!AD71</f>
        <v>7.2</v>
      </c>
      <c r="T72" s="177">
        <f>Vulnerability!AG71</f>
        <v>6.9</v>
      </c>
      <c r="U72" s="177">
        <f>Vulnerability!AJ71</f>
        <v>5</v>
      </c>
      <c r="V72" s="177">
        <f>Vulnerability!AM71</f>
        <v>0</v>
      </c>
      <c r="W72" s="177">
        <f>Vulnerability!AP71</f>
        <v>10</v>
      </c>
      <c r="X72" s="185">
        <f>Vulnerability!AQ71</f>
        <v>7</v>
      </c>
      <c r="Y72" s="183">
        <f>Vulnerability!AR71</f>
        <v>9</v>
      </c>
      <c r="Z72" s="183">
        <f t="shared" si="9"/>
        <v>8</v>
      </c>
      <c r="AA72" s="186">
        <f>'Lack of Coping Capacity'!G71</f>
        <v>6.3</v>
      </c>
      <c r="AB72" s="187">
        <f>'Lack of Coping Capacity'!J71</f>
        <v>7.3</v>
      </c>
      <c r="AC72" s="183">
        <f>'Lack of Coping Capacity'!K71</f>
        <v>6.8</v>
      </c>
      <c r="AD72" s="186">
        <f>'Lack of Coping Capacity'!P71</f>
        <v>6.8</v>
      </c>
      <c r="AE72" s="179">
        <f>'Lack of Coping Capacity'!S71</f>
        <v>7.7</v>
      </c>
      <c r="AF72" s="187">
        <f>'Lack of Coping Capacity'!X71</f>
        <v>8.1999999999999993</v>
      </c>
      <c r="AG72" s="183">
        <f>'Lack of Coping Capacity'!Y71</f>
        <v>7.6</v>
      </c>
      <c r="AH72" s="183">
        <f t="shared" si="10"/>
        <v>7.2</v>
      </c>
      <c r="AI72" s="188">
        <f t="shared" si="11"/>
        <v>8</v>
      </c>
    </row>
    <row r="73" spans="1:35" ht="16.5" customHeight="1" x14ac:dyDescent="0.25">
      <c r="A73" s="141" t="s">
        <v>15</v>
      </c>
      <c r="B73" s="116" t="s">
        <v>390</v>
      </c>
      <c r="C73" s="116" t="s">
        <v>14</v>
      </c>
      <c r="D73" s="98" t="s">
        <v>518</v>
      </c>
      <c r="E73" s="176" t="str">
        <f>'Hazard &amp; Exposure'!S72</f>
        <v>x</v>
      </c>
      <c r="F73" s="176">
        <f>'Hazard &amp; Exposure'!T72</f>
        <v>7.5</v>
      </c>
      <c r="G73" s="176">
        <f>'Hazard &amp; Exposure'!U72</f>
        <v>6.8</v>
      </c>
      <c r="H73" s="181">
        <f>'Hazard &amp; Exposure'!V72</f>
        <v>1.5</v>
      </c>
      <c r="I73" s="183">
        <f>'Hazard &amp; Exposure'!W72</f>
        <v>5.8</v>
      </c>
      <c r="J73" s="182">
        <f>'Hazard &amp; Exposure'!AC72</f>
        <v>6</v>
      </c>
      <c r="K73" s="181">
        <f>'Hazard &amp; Exposure'!Z72</f>
        <v>10</v>
      </c>
      <c r="L73" s="183">
        <f>'Hazard &amp; Exposure'!AD72</f>
        <v>8</v>
      </c>
      <c r="M73" s="183">
        <f t="shared" si="8"/>
        <v>7</v>
      </c>
      <c r="N73" s="184">
        <f>Vulnerability!F72</f>
        <v>5.3</v>
      </c>
      <c r="O73" s="178">
        <f>Vulnerability!I72</f>
        <v>4.5</v>
      </c>
      <c r="P73" s="185">
        <f>Vulnerability!P72</f>
        <v>3.7</v>
      </c>
      <c r="Q73" s="183">
        <f>Vulnerability!Q72</f>
        <v>4.7</v>
      </c>
      <c r="R73" s="184">
        <f>Vulnerability!V72</f>
        <v>4.4000000000000004</v>
      </c>
      <c r="S73" s="177">
        <f>Vulnerability!AD72</f>
        <v>6.1</v>
      </c>
      <c r="T73" s="177">
        <f>Vulnerability!AG72</f>
        <v>3.4</v>
      </c>
      <c r="U73" s="177">
        <f>Vulnerability!AJ72</f>
        <v>1</v>
      </c>
      <c r="V73" s="177">
        <f>Vulnerability!AM72</f>
        <v>0</v>
      </c>
      <c r="W73" s="177" t="str">
        <f>Vulnerability!AP72</f>
        <v>x</v>
      </c>
      <c r="X73" s="185">
        <f>Vulnerability!AQ72</f>
        <v>3</v>
      </c>
      <c r="Y73" s="183">
        <f>Vulnerability!AR72</f>
        <v>3.7</v>
      </c>
      <c r="Z73" s="183">
        <f t="shared" si="9"/>
        <v>4.2</v>
      </c>
      <c r="AA73" s="186">
        <f>'Lack of Coping Capacity'!G72</f>
        <v>6.3</v>
      </c>
      <c r="AB73" s="187">
        <f>'Lack of Coping Capacity'!J72</f>
        <v>7.3</v>
      </c>
      <c r="AC73" s="183">
        <f>'Lack of Coping Capacity'!K72</f>
        <v>6.8</v>
      </c>
      <c r="AD73" s="186">
        <f>'Lack of Coping Capacity'!P72</f>
        <v>6</v>
      </c>
      <c r="AE73" s="179">
        <f>'Lack of Coping Capacity'!S72</f>
        <v>8.8000000000000007</v>
      </c>
      <c r="AF73" s="187">
        <f>'Lack of Coping Capacity'!X72</f>
        <v>6.9</v>
      </c>
      <c r="AG73" s="183">
        <f>'Lack of Coping Capacity'!Y72</f>
        <v>7.2</v>
      </c>
      <c r="AH73" s="183">
        <f t="shared" si="10"/>
        <v>7</v>
      </c>
      <c r="AI73" s="188">
        <f t="shared" si="11"/>
        <v>5.9</v>
      </c>
    </row>
    <row r="74" spans="1:35" ht="16.5" customHeight="1" x14ac:dyDescent="0.25">
      <c r="A74" s="141" t="s">
        <v>15</v>
      </c>
      <c r="B74" s="116" t="s">
        <v>391</v>
      </c>
      <c r="C74" s="116" t="s">
        <v>14</v>
      </c>
      <c r="D74" s="98" t="s">
        <v>519</v>
      </c>
      <c r="E74" s="176" t="str">
        <f>'Hazard &amp; Exposure'!S73</f>
        <v>x</v>
      </c>
      <c r="F74" s="176">
        <f>'Hazard &amp; Exposure'!T73</f>
        <v>7.7</v>
      </c>
      <c r="G74" s="176">
        <f>'Hazard &amp; Exposure'!U73</f>
        <v>6.5</v>
      </c>
      <c r="H74" s="181">
        <f>'Hazard &amp; Exposure'!V73</f>
        <v>1.5</v>
      </c>
      <c r="I74" s="183">
        <f>'Hazard &amp; Exposure'!W73</f>
        <v>5.8</v>
      </c>
      <c r="J74" s="182">
        <f>'Hazard &amp; Exposure'!AC73</f>
        <v>6</v>
      </c>
      <c r="K74" s="181">
        <f>'Hazard &amp; Exposure'!Z73</f>
        <v>10</v>
      </c>
      <c r="L74" s="183">
        <f>'Hazard &amp; Exposure'!AD73</f>
        <v>8</v>
      </c>
      <c r="M74" s="183">
        <f t="shared" si="8"/>
        <v>7</v>
      </c>
      <c r="N74" s="184">
        <f>Vulnerability!F73</f>
        <v>3.5</v>
      </c>
      <c r="O74" s="178">
        <f>Vulnerability!I73</f>
        <v>3.3</v>
      </c>
      <c r="P74" s="185">
        <f>Vulnerability!P73</f>
        <v>3.7</v>
      </c>
      <c r="Q74" s="183">
        <f>Vulnerability!Q73</f>
        <v>3.5</v>
      </c>
      <c r="R74" s="184">
        <f>Vulnerability!V73</f>
        <v>0</v>
      </c>
      <c r="S74" s="177">
        <f>Vulnerability!AD73</f>
        <v>4.4000000000000004</v>
      </c>
      <c r="T74" s="177">
        <f>Vulnerability!AG73</f>
        <v>3.5</v>
      </c>
      <c r="U74" s="177">
        <f>Vulnerability!AJ73</f>
        <v>1.1000000000000001</v>
      </c>
      <c r="V74" s="177">
        <f>Vulnerability!AM73</f>
        <v>0</v>
      </c>
      <c r="W74" s="177" t="str">
        <f>Vulnerability!AP73</f>
        <v>x</v>
      </c>
      <c r="X74" s="185">
        <f>Vulnerability!AQ73</f>
        <v>2.4</v>
      </c>
      <c r="Y74" s="183">
        <f>Vulnerability!AR73</f>
        <v>1.3</v>
      </c>
      <c r="Z74" s="183">
        <f t="shared" si="9"/>
        <v>2.5</v>
      </c>
      <c r="AA74" s="186">
        <f>'Lack of Coping Capacity'!G73</f>
        <v>6.3</v>
      </c>
      <c r="AB74" s="187">
        <f>'Lack of Coping Capacity'!J73</f>
        <v>7.3</v>
      </c>
      <c r="AC74" s="183">
        <f>'Lack of Coping Capacity'!K73</f>
        <v>6.8</v>
      </c>
      <c r="AD74" s="186">
        <f>'Lack of Coping Capacity'!P73</f>
        <v>4.9000000000000004</v>
      </c>
      <c r="AE74" s="179">
        <f>'Lack of Coping Capacity'!S73</f>
        <v>5.5</v>
      </c>
      <c r="AF74" s="187">
        <f>'Lack of Coping Capacity'!X73</f>
        <v>7.8</v>
      </c>
      <c r="AG74" s="183">
        <f>'Lack of Coping Capacity'!Y73</f>
        <v>6.1</v>
      </c>
      <c r="AH74" s="183">
        <f t="shared" si="10"/>
        <v>6.5</v>
      </c>
      <c r="AI74" s="188">
        <f t="shared" si="11"/>
        <v>4.8</v>
      </c>
    </row>
    <row r="75" spans="1:35" ht="16.5" customHeight="1" x14ac:dyDescent="0.25">
      <c r="A75" s="141" t="s">
        <v>15</v>
      </c>
      <c r="B75" s="116" t="s">
        <v>392</v>
      </c>
      <c r="C75" s="116" t="s">
        <v>14</v>
      </c>
      <c r="D75" s="98" t="s">
        <v>520</v>
      </c>
      <c r="E75" s="176" t="str">
        <f>'Hazard &amp; Exposure'!S74</f>
        <v>x</v>
      </c>
      <c r="F75" s="176">
        <f>'Hazard &amp; Exposure'!T74</f>
        <v>7</v>
      </c>
      <c r="G75" s="176">
        <f>'Hazard &amp; Exposure'!U74</f>
        <v>3.4</v>
      </c>
      <c r="H75" s="181">
        <f>'Hazard &amp; Exposure'!V74</f>
        <v>0.5</v>
      </c>
      <c r="I75" s="183">
        <f>'Hazard &amp; Exposure'!W74</f>
        <v>4.2</v>
      </c>
      <c r="J75" s="182">
        <f>'Hazard &amp; Exposure'!AC74</f>
        <v>5</v>
      </c>
      <c r="K75" s="181">
        <f>'Hazard &amp; Exposure'!Z74</f>
        <v>10</v>
      </c>
      <c r="L75" s="183">
        <f>'Hazard &amp; Exposure'!AD74</f>
        <v>7.5</v>
      </c>
      <c r="M75" s="183">
        <f t="shared" si="8"/>
        <v>6.1</v>
      </c>
      <c r="N75" s="184">
        <f>Vulnerability!F74</f>
        <v>7.7</v>
      </c>
      <c r="O75" s="178">
        <f>Vulnerability!I74</f>
        <v>2.9</v>
      </c>
      <c r="P75" s="185">
        <f>Vulnerability!P74</f>
        <v>3.7</v>
      </c>
      <c r="Q75" s="183">
        <f>Vulnerability!Q74</f>
        <v>5.5</v>
      </c>
      <c r="R75" s="184">
        <f>Vulnerability!V74</f>
        <v>0</v>
      </c>
      <c r="S75" s="177">
        <f>Vulnerability!AD74</f>
        <v>5.2</v>
      </c>
      <c r="T75" s="177">
        <f>Vulnerability!AG74</f>
        <v>3.7</v>
      </c>
      <c r="U75" s="177">
        <f>Vulnerability!AJ74</f>
        <v>0.3</v>
      </c>
      <c r="V75" s="177">
        <f>Vulnerability!AM74</f>
        <v>0</v>
      </c>
      <c r="W75" s="177" t="str">
        <f>Vulnerability!AP74</f>
        <v>x</v>
      </c>
      <c r="X75" s="185">
        <f>Vulnerability!AQ74</f>
        <v>2.6</v>
      </c>
      <c r="Y75" s="183">
        <f>Vulnerability!AR74</f>
        <v>1.4</v>
      </c>
      <c r="Z75" s="183">
        <f t="shared" si="9"/>
        <v>3.7</v>
      </c>
      <c r="AA75" s="186">
        <f>'Lack of Coping Capacity'!G74</f>
        <v>6.3</v>
      </c>
      <c r="AB75" s="187">
        <f>'Lack of Coping Capacity'!J74</f>
        <v>7.3</v>
      </c>
      <c r="AC75" s="183">
        <f>'Lack of Coping Capacity'!K74</f>
        <v>6.8</v>
      </c>
      <c r="AD75" s="186">
        <f>'Lack of Coping Capacity'!P74</f>
        <v>6.3</v>
      </c>
      <c r="AE75" s="179">
        <f>'Lack of Coping Capacity'!S74</f>
        <v>7.3</v>
      </c>
      <c r="AF75" s="187">
        <f>'Lack of Coping Capacity'!X74</f>
        <v>8</v>
      </c>
      <c r="AG75" s="183">
        <f>'Lack of Coping Capacity'!Y74</f>
        <v>7.2</v>
      </c>
      <c r="AH75" s="183">
        <f t="shared" si="10"/>
        <v>7</v>
      </c>
      <c r="AI75" s="188">
        <f t="shared" si="11"/>
        <v>5.4</v>
      </c>
    </row>
    <row r="76" spans="1:35" ht="16.5" customHeight="1" x14ac:dyDescent="0.25">
      <c r="A76" s="141" t="s">
        <v>15</v>
      </c>
      <c r="B76" s="116" t="s">
        <v>393</v>
      </c>
      <c r="C76" s="116" t="s">
        <v>14</v>
      </c>
      <c r="D76" s="98" t="s">
        <v>521</v>
      </c>
      <c r="E76" s="176" t="str">
        <f>'Hazard &amp; Exposure'!S75</f>
        <v>x</v>
      </c>
      <c r="F76" s="176">
        <f>'Hazard &amp; Exposure'!T75</f>
        <v>4.7</v>
      </c>
      <c r="G76" s="176">
        <f>'Hazard &amp; Exposure'!U75</f>
        <v>7</v>
      </c>
      <c r="H76" s="181">
        <f>'Hazard &amp; Exposure'!V75</f>
        <v>1.5</v>
      </c>
      <c r="I76" s="183">
        <f>'Hazard &amp; Exposure'!W75</f>
        <v>4.8</v>
      </c>
      <c r="J76" s="182">
        <f>'Hazard &amp; Exposure'!AC75</f>
        <v>5</v>
      </c>
      <c r="K76" s="181">
        <f>'Hazard &amp; Exposure'!Z75</f>
        <v>10</v>
      </c>
      <c r="L76" s="183">
        <f>'Hazard &amp; Exposure'!AD75</f>
        <v>7.5</v>
      </c>
      <c r="M76" s="183">
        <f t="shared" si="8"/>
        <v>6.3</v>
      </c>
      <c r="N76" s="184">
        <f>Vulnerability!F75</f>
        <v>4.4000000000000004</v>
      </c>
      <c r="O76" s="178">
        <f>Vulnerability!I75</f>
        <v>3.3</v>
      </c>
      <c r="P76" s="185">
        <f>Vulnerability!P75</f>
        <v>3.7</v>
      </c>
      <c r="Q76" s="183">
        <f>Vulnerability!Q75</f>
        <v>4</v>
      </c>
      <c r="R76" s="184">
        <f>Vulnerability!V75</f>
        <v>0</v>
      </c>
      <c r="S76" s="177">
        <f>Vulnerability!AD75</f>
        <v>4.3</v>
      </c>
      <c r="T76" s="177">
        <f>Vulnerability!AG75</f>
        <v>2.5</v>
      </c>
      <c r="U76" s="177">
        <f>Vulnerability!AJ75</f>
        <v>0.1</v>
      </c>
      <c r="V76" s="177">
        <f>Vulnerability!AM75</f>
        <v>0</v>
      </c>
      <c r="W76" s="177" t="str">
        <f>Vulnerability!AP75</f>
        <v>x</v>
      </c>
      <c r="X76" s="185">
        <f>Vulnerability!AQ75</f>
        <v>1.9</v>
      </c>
      <c r="Y76" s="183">
        <f>Vulnerability!AR75</f>
        <v>1</v>
      </c>
      <c r="Z76" s="183">
        <f t="shared" si="9"/>
        <v>2.6</v>
      </c>
      <c r="AA76" s="186">
        <f>'Lack of Coping Capacity'!G75</f>
        <v>6.3</v>
      </c>
      <c r="AB76" s="187">
        <f>'Lack of Coping Capacity'!J75</f>
        <v>7.3</v>
      </c>
      <c r="AC76" s="183">
        <f>'Lack of Coping Capacity'!K75</f>
        <v>6.8</v>
      </c>
      <c r="AD76" s="186">
        <f>'Lack of Coping Capacity'!P75</f>
        <v>4.4000000000000004</v>
      </c>
      <c r="AE76" s="179">
        <f>'Lack of Coping Capacity'!S75</f>
        <v>3.9</v>
      </c>
      <c r="AF76" s="187">
        <f>'Lack of Coping Capacity'!X75</f>
        <v>6</v>
      </c>
      <c r="AG76" s="183">
        <f>'Lack of Coping Capacity'!Y75</f>
        <v>4.8</v>
      </c>
      <c r="AH76" s="183">
        <f t="shared" si="10"/>
        <v>5.9</v>
      </c>
      <c r="AI76" s="188">
        <f t="shared" si="11"/>
        <v>4.5999999999999996</v>
      </c>
    </row>
    <row r="77" spans="1:35" ht="16.5" customHeight="1" x14ac:dyDescent="0.25">
      <c r="A77" s="141" t="s">
        <v>15</v>
      </c>
      <c r="B77" s="116" t="s">
        <v>394</v>
      </c>
      <c r="C77" s="116" t="s">
        <v>14</v>
      </c>
      <c r="D77" s="98" t="s">
        <v>522</v>
      </c>
      <c r="E77" s="176" t="str">
        <f>'Hazard &amp; Exposure'!S76</f>
        <v>x</v>
      </c>
      <c r="F77" s="176">
        <f>'Hazard &amp; Exposure'!T76</f>
        <v>2.5</v>
      </c>
      <c r="G77" s="176">
        <f>'Hazard &amp; Exposure'!U76</f>
        <v>7.3</v>
      </c>
      <c r="H77" s="181">
        <f>'Hazard &amp; Exposure'!V76</f>
        <v>1</v>
      </c>
      <c r="I77" s="183">
        <f>'Hazard &amp; Exposure'!W76</f>
        <v>4.2</v>
      </c>
      <c r="J77" s="182">
        <f>'Hazard &amp; Exposure'!AC76</f>
        <v>4</v>
      </c>
      <c r="K77" s="181">
        <f>'Hazard &amp; Exposure'!Z76</f>
        <v>10</v>
      </c>
      <c r="L77" s="183">
        <f>'Hazard &amp; Exposure'!AD76</f>
        <v>7</v>
      </c>
      <c r="M77" s="183">
        <f t="shared" si="8"/>
        <v>5.8</v>
      </c>
      <c r="N77" s="184">
        <f>Vulnerability!F76</f>
        <v>5.0999999999999996</v>
      </c>
      <c r="O77" s="178">
        <f>Vulnerability!I76</f>
        <v>3.4</v>
      </c>
      <c r="P77" s="185">
        <f>Vulnerability!P76</f>
        <v>3.7</v>
      </c>
      <c r="Q77" s="183">
        <f>Vulnerability!Q76</f>
        <v>4.3</v>
      </c>
      <c r="R77" s="184">
        <f>Vulnerability!V76</f>
        <v>0</v>
      </c>
      <c r="S77" s="177">
        <f>Vulnerability!AD76</f>
        <v>4.2</v>
      </c>
      <c r="T77" s="177">
        <f>Vulnerability!AG76</f>
        <v>4.4000000000000004</v>
      </c>
      <c r="U77" s="177">
        <f>Vulnerability!AJ76</f>
        <v>0</v>
      </c>
      <c r="V77" s="177">
        <f>Vulnerability!AM76</f>
        <v>0</v>
      </c>
      <c r="W77" s="177" t="str">
        <f>Vulnerability!AP76</f>
        <v>x</v>
      </c>
      <c r="X77" s="185">
        <f>Vulnerability!AQ76</f>
        <v>2.4</v>
      </c>
      <c r="Y77" s="183">
        <f>Vulnerability!AR76</f>
        <v>1.3</v>
      </c>
      <c r="Z77" s="183">
        <f t="shared" si="9"/>
        <v>2.9</v>
      </c>
      <c r="AA77" s="186">
        <f>'Lack of Coping Capacity'!G76</f>
        <v>6.3</v>
      </c>
      <c r="AB77" s="187">
        <f>'Lack of Coping Capacity'!J76</f>
        <v>7.3</v>
      </c>
      <c r="AC77" s="183">
        <f>'Lack of Coping Capacity'!K76</f>
        <v>6.8</v>
      </c>
      <c r="AD77" s="186">
        <f>'Lack of Coping Capacity'!P76</f>
        <v>4.5</v>
      </c>
      <c r="AE77" s="179">
        <f>'Lack of Coping Capacity'!S76</f>
        <v>5.7</v>
      </c>
      <c r="AF77" s="187">
        <f>'Lack of Coping Capacity'!X76</f>
        <v>6.4</v>
      </c>
      <c r="AG77" s="183">
        <f>'Lack of Coping Capacity'!Y76</f>
        <v>5.5</v>
      </c>
      <c r="AH77" s="183">
        <f t="shared" si="10"/>
        <v>6.2</v>
      </c>
      <c r="AI77" s="188">
        <f t="shared" si="11"/>
        <v>4.7</v>
      </c>
    </row>
    <row r="78" spans="1:35" ht="16.5" customHeight="1" x14ac:dyDescent="0.25">
      <c r="A78" s="141" t="s">
        <v>15</v>
      </c>
      <c r="B78" s="116" t="s">
        <v>395</v>
      </c>
      <c r="C78" s="116" t="s">
        <v>14</v>
      </c>
      <c r="D78" s="98" t="s">
        <v>523</v>
      </c>
      <c r="E78" s="176" t="str">
        <f>'Hazard &amp; Exposure'!S77</f>
        <v>x</v>
      </c>
      <c r="F78" s="176">
        <f>'Hazard &amp; Exposure'!T77</f>
        <v>2.2999999999999998</v>
      </c>
      <c r="G78" s="176">
        <f>'Hazard &amp; Exposure'!U77</f>
        <v>6.5</v>
      </c>
      <c r="H78" s="181">
        <f>'Hazard &amp; Exposure'!V77</f>
        <v>1.5</v>
      </c>
      <c r="I78" s="183">
        <f>'Hazard &amp; Exposure'!W77</f>
        <v>3.8</v>
      </c>
      <c r="J78" s="182">
        <f>'Hazard &amp; Exposure'!AC77</f>
        <v>5</v>
      </c>
      <c r="K78" s="181">
        <f>'Hazard &amp; Exposure'!Z77</f>
        <v>10</v>
      </c>
      <c r="L78" s="183">
        <f>'Hazard &amp; Exposure'!AD77</f>
        <v>7.5</v>
      </c>
      <c r="M78" s="183">
        <f t="shared" si="8"/>
        <v>6</v>
      </c>
      <c r="N78" s="184">
        <f>Vulnerability!F77</f>
        <v>5.6</v>
      </c>
      <c r="O78" s="178">
        <f>Vulnerability!I77</f>
        <v>2.7</v>
      </c>
      <c r="P78" s="185">
        <f>Vulnerability!P77</f>
        <v>3.7</v>
      </c>
      <c r="Q78" s="183">
        <f>Vulnerability!Q77</f>
        <v>4.4000000000000004</v>
      </c>
      <c r="R78" s="184">
        <f>Vulnerability!V77</f>
        <v>0</v>
      </c>
      <c r="S78" s="177">
        <f>Vulnerability!AD77</f>
        <v>4.4000000000000004</v>
      </c>
      <c r="T78" s="177">
        <f>Vulnerability!AG77</f>
        <v>1</v>
      </c>
      <c r="U78" s="177">
        <f>Vulnerability!AJ77</f>
        <v>0</v>
      </c>
      <c r="V78" s="177">
        <f>Vulnerability!AM77</f>
        <v>0</v>
      </c>
      <c r="W78" s="177" t="str">
        <f>Vulnerability!AP77</f>
        <v>x</v>
      </c>
      <c r="X78" s="185">
        <f>Vulnerability!AQ77</f>
        <v>1.5</v>
      </c>
      <c r="Y78" s="183">
        <f>Vulnerability!AR77</f>
        <v>0.8</v>
      </c>
      <c r="Z78" s="183">
        <f t="shared" si="9"/>
        <v>2.8</v>
      </c>
      <c r="AA78" s="186">
        <f>'Lack of Coping Capacity'!G77</f>
        <v>6.3</v>
      </c>
      <c r="AB78" s="187">
        <f>'Lack of Coping Capacity'!J77</f>
        <v>7.3</v>
      </c>
      <c r="AC78" s="183">
        <f>'Lack of Coping Capacity'!K77</f>
        <v>6.8</v>
      </c>
      <c r="AD78" s="186">
        <f>'Lack of Coping Capacity'!P77</f>
        <v>5</v>
      </c>
      <c r="AE78" s="179">
        <f>'Lack of Coping Capacity'!S77</f>
        <v>7.9</v>
      </c>
      <c r="AF78" s="187">
        <f>'Lack of Coping Capacity'!X77</f>
        <v>6.3</v>
      </c>
      <c r="AG78" s="183">
        <f>'Lack of Coping Capacity'!Y77</f>
        <v>6.4</v>
      </c>
      <c r="AH78" s="183">
        <f t="shared" si="10"/>
        <v>6.6</v>
      </c>
      <c r="AI78" s="188">
        <f t="shared" si="11"/>
        <v>4.8</v>
      </c>
    </row>
    <row r="79" spans="1:35" ht="16.5" customHeight="1" x14ac:dyDescent="0.25">
      <c r="A79" s="141" t="s">
        <v>15</v>
      </c>
      <c r="B79" s="116" t="s">
        <v>396</v>
      </c>
      <c r="C79" s="116" t="s">
        <v>14</v>
      </c>
      <c r="D79" s="98" t="s">
        <v>524</v>
      </c>
      <c r="E79" s="176">
        <f>'Hazard &amp; Exposure'!S78</f>
        <v>0</v>
      </c>
      <c r="F79" s="176">
        <f>'Hazard &amp; Exposure'!T78</f>
        <v>3.8</v>
      </c>
      <c r="G79" s="176">
        <f>'Hazard &amp; Exposure'!U78</f>
        <v>2.2000000000000002</v>
      </c>
      <c r="H79" s="181">
        <f>'Hazard &amp; Exposure'!V78</f>
        <v>2</v>
      </c>
      <c r="I79" s="183">
        <f>'Hazard &amp; Exposure'!W78</f>
        <v>2.1</v>
      </c>
      <c r="J79" s="182">
        <f>'Hazard &amp; Exposure'!AC78</f>
        <v>5</v>
      </c>
      <c r="K79" s="181">
        <f>'Hazard &amp; Exposure'!Z78</f>
        <v>10</v>
      </c>
      <c r="L79" s="183">
        <f>'Hazard &amp; Exposure'!AD78</f>
        <v>7.5</v>
      </c>
      <c r="M79" s="183">
        <f t="shared" si="8"/>
        <v>5.4</v>
      </c>
      <c r="N79" s="184">
        <f>Vulnerability!F78</f>
        <v>4.5999999999999996</v>
      </c>
      <c r="O79" s="178">
        <f>Vulnerability!I78</f>
        <v>5.5</v>
      </c>
      <c r="P79" s="185">
        <f>Vulnerability!P78</f>
        <v>3.7</v>
      </c>
      <c r="Q79" s="183">
        <f>Vulnerability!Q78</f>
        <v>4.5999999999999996</v>
      </c>
      <c r="R79" s="184">
        <f>Vulnerability!V78</f>
        <v>0</v>
      </c>
      <c r="S79" s="177">
        <f>Vulnerability!AD78</f>
        <v>6</v>
      </c>
      <c r="T79" s="177">
        <f>Vulnerability!AG78</f>
        <v>3.8</v>
      </c>
      <c r="U79" s="177">
        <f>Vulnerability!AJ78</f>
        <v>0</v>
      </c>
      <c r="V79" s="177">
        <f>Vulnerability!AM78</f>
        <v>0</v>
      </c>
      <c r="W79" s="177">
        <f>Vulnerability!AP78</f>
        <v>1.1000000000000001</v>
      </c>
      <c r="X79" s="185">
        <f>Vulnerability!AQ78</f>
        <v>2.5</v>
      </c>
      <c r="Y79" s="183">
        <f>Vulnerability!AR78</f>
        <v>1.3</v>
      </c>
      <c r="Z79" s="183">
        <f t="shared" si="9"/>
        <v>3.1</v>
      </c>
      <c r="AA79" s="186">
        <f>'Lack of Coping Capacity'!G78</f>
        <v>6.3</v>
      </c>
      <c r="AB79" s="187">
        <f>'Lack of Coping Capacity'!J78</f>
        <v>7.3</v>
      </c>
      <c r="AC79" s="183">
        <f>'Lack of Coping Capacity'!K78</f>
        <v>6.8</v>
      </c>
      <c r="AD79" s="186">
        <f>'Lack of Coping Capacity'!P78</f>
        <v>4.8</v>
      </c>
      <c r="AE79" s="179">
        <f>'Lack of Coping Capacity'!S78</f>
        <v>5.8</v>
      </c>
      <c r="AF79" s="187">
        <f>'Lack of Coping Capacity'!X78</f>
        <v>6.7</v>
      </c>
      <c r="AG79" s="183">
        <f>'Lack of Coping Capacity'!Y78</f>
        <v>5.8</v>
      </c>
      <c r="AH79" s="183">
        <f t="shared" si="10"/>
        <v>6.3</v>
      </c>
      <c r="AI79" s="188">
        <f t="shared" si="11"/>
        <v>4.7</v>
      </c>
    </row>
    <row r="80" spans="1:35" ht="16.5" customHeight="1" x14ac:dyDescent="0.25">
      <c r="A80" s="141" t="s">
        <v>15</v>
      </c>
      <c r="B80" s="116" t="s">
        <v>397</v>
      </c>
      <c r="C80" s="116" t="s">
        <v>14</v>
      </c>
      <c r="D80" s="98" t="s">
        <v>525</v>
      </c>
      <c r="E80" s="176">
        <f>'Hazard &amp; Exposure'!S79</f>
        <v>0.8</v>
      </c>
      <c r="F80" s="176">
        <f>'Hazard &amp; Exposure'!T79</f>
        <v>5.4</v>
      </c>
      <c r="G80" s="176">
        <f>'Hazard &amp; Exposure'!U79</f>
        <v>6.2</v>
      </c>
      <c r="H80" s="181">
        <f>'Hazard &amp; Exposure'!V79</f>
        <v>2</v>
      </c>
      <c r="I80" s="183">
        <f>'Hazard &amp; Exposure'!W79</f>
        <v>3.9</v>
      </c>
      <c r="J80" s="182">
        <f>'Hazard &amp; Exposure'!AC79</f>
        <v>4</v>
      </c>
      <c r="K80" s="181">
        <f>'Hazard &amp; Exposure'!Z79</f>
        <v>10</v>
      </c>
      <c r="L80" s="183">
        <f>'Hazard &amp; Exposure'!AD79</f>
        <v>7</v>
      </c>
      <c r="M80" s="183">
        <f t="shared" si="8"/>
        <v>5.7</v>
      </c>
      <c r="N80" s="184">
        <f>Vulnerability!F79</f>
        <v>9.6999999999999993</v>
      </c>
      <c r="O80" s="178">
        <f>Vulnerability!I79</f>
        <v>4.7</v>
      </c>
      <c r="P80" s="185">
        <f>Vulnerability!P79</f>
        <v>3.7</v>
      </c>
      <c r="Q80" s="183">
        <f>Vulnerability!Q79</f>
        <v>7</v>
      </c>
      <c r="R80" s="184">
        <f>Vulnerability!V79</f>
        <v>5.5</v>
      </c>
      <c r="S80" s="177">
        <f>Vulnerability!AD79</f>
        <v>6.7</v>
      </c>
      <c r="T80" s="177">
        <f>Vulnerability!AG79</f>
        <v>7.6</v>
      </c>
      <c r="U80" s="177">
        <f>Vulnerability!AJ79</f>
        <v>2.9</v>
      </c>
      <c r="V80" s="177">
        <f>Vulnerability!AM79</f>
        <v>0</v>
      </c>
      <c r="W80" s="177">
        <f>Vulnerability!AP79</f>
        <v>1.1000000000000001</v>
      </c>
      <c r="X80" s="185">
        <f>Vulnerability!AQ79</f>
        <v>4.3</v>
      </c>
      <c r="Y80" s="183">
        <f>Vulnerability!AR79</f>
        <v>4.9000000000000004</v>
      </c>
      <c r="Z80" s="183">
        <f t="shared" si="9"/>
        <v>6.1</v>
      </c>
      <c r="AA80" s="186">
        <f>'Lack of Coping Capacity'!G79</f>
        <v>6.3</v>
      </c>
      <c r="AB80" s="187">
        <f>'Lack of Coping Capacity'!J79</f>
        <v>7.3</v>
      </c>
      <c r="AC80" s="183">
        <f>'Lack of Coping Capacity'!K79</f>
        <v>6.8</v>
      </c>
      <c r="AD80" s="186">
        <f>'Lack of Coping Capacity'!P79</f>
        <v>7.1</v>
      </c>
      <c r="AE80" s="179">
        <f>'Lack of Coping Capacity'!S79</f>
        <v>8.1999999999999993</v>
      </c>
      <c r="AF80" s="187">
        <f>'Lack of Coping Capacity'!X79</f>
        <v>8.9</v>
      </c>
      <c r="AG80" s="183">
        <f>'Lack of Coping Capacity'!Y79</f>
        <v>8.1</v>
      </c>
      <c r="AH80" s="183">
        <f t="shared" si="10"/>
        <v>7.5</v>
      </c>
      <c r="AI80" s="188">
        <f t="shared" si="11"/>
        <v>6.4</v>
      </c>
    </row>
    <row r="81" spans="1:35" ht="16.5" customHeight="1" x14ac:dyDescent="0.25">
      <c r="A81" s="141" t="s">
        <v>15</v>
      </c>
      <c r="B81" s="116" t="s">
        <v>398</v>
      </c>
      <c r="C81" s="116" t="s">
        <v>14</v>
      </c>
      <c r="D81" s="98" t="s">
        <v>526</v>
      </c>
      <c r="E81" s="176" t="str">
        <f>'Hazard &amp; Exposure'!S80</f>
        <v>x</v>
      </c>
      <c r="F81" s="176">
        <f>'Hazard &amp; Exposure'!T80</f>
        <v>2.8</v>
      </c>
      <c r="G81" s="176">
        <f>'Hazard &amp; Exposure'!U80</f>
        <v>7.5</v>
      </c>
      <c r="H81" s="181">
        <f>'Hazard &amp; Exposure'!V80</f>
        <v>1</v>
      </c>
      <c r="I81" s="183">
        <f>'Hazard &amp; Exposure'!W80</f>
        <v>4.4000000000000004</v>
      </c>
      <c r="J81" s="182">
        <f>'Hazard &amp; Exposure'!AC80</f>
        <v>4</v>
      </c>
      <c r="K81" s="181">
        <f>'Hazard &amp; Exposure'!Z80</f>
        <v>10</v>
      </c>
      <c r="L81" s="183">
        <f>'Hazard &amp; Exposure'!AD80</f>
        <v>7</v>
      </c>
      <c r="M81" s="183">
        <f t="shared" si="8"/>
        <v>5.9</v>
      </c>
      <c r="N81" s="184">
        <f>Vulnerability!F80</f>
        <v>4.3</v>
      </c>
      <c r="O81" s="178">
        <f>Vulnerability!I80</f>
        <v>2.4</v>
      </c>
      <c r="P81" s="185">
        <f>Vulnerability!P80</f>
        <v>3.7</v>
      </c>
      <c r="Q81" s="183">
        <f>Vulnerability!Q80</f>
        <v>3.7</v>
      </c>
      <c r="R81" s="184">
        <f>Vulnerability!V80</f>
        <v>0</v>
      </c>
      <c r="S81" s="177">
        <f>Vulnerability!AD80</f>
        <v>5.6</v>
      </c>
      <c r="T81" s="177">
        <f>Vulnerability!AG80</f>
        <v>5.0999999999999996</v>
      </c>
      <c r="U81" s="177">
        <f>Vulnerability!AJ80</f>
        <v>0.2</v>
      </c>
      <c r="V81" s="177">
        <f>Vulnerability!AM80</f>
        <v>0</v>
      </c>
      <c r="W81" s="177" t="str">
        <f>Vulnerability!AP80</f>
        <v>x</v>
      </c>
      <c r="X81" s="185">
        <f>Vulnerability!AQ80</f>
        <v>3.2</v>
      </c>
      <c r="Y81" s="183">
        <f>Vulnerability!AR80</f>
        <v>1.7</v>
      </c>
      <c r="Z81" s="183">
        <f t="shared" si="9"/>
        <v>2.8</v>
      </c>
      <c r="AA81" s="186">
        <f>'Lack of Coping Capacity'!G80</f>
        <v>6.3</v>
      </c>
      <c r="AB81" s="187">
        <f>'Lack of Coping Capacity'!J80</f>
        <v>7.3</v>
      </c>
      <c r="AC81" s="183">
        <f>'Lack of Coping Capacity'!K80</f>
        <v>6.8</v>
      </c>
      <c r="AD81" s="186">
        <f>'Lack of Coping Capacity'!P80</f>
        <v>4.3</v>
      </c>
      <c r="AE81" s="179">
        <f>'Lack of Coping Capacity'!S80</f>
        <v>3.2</v>
      </c>
      <c r="AF81" s="187">
        <f>'Lack of Coping Capacity'!X80</f>
        <v>6.8</v>
      </c>
      <c r="AG81" s="183">
        <f>'Lack of Coping Capacity'!Y80</f>
        <v>4.8</v>
      </c>
      <c r="AH81" s="183">
        <f t="shared" si="10"/>
        <v>5.9</v>
      </c>
      <c r="AI81" s="188">
        <f t="shared" si="11"/>
        <v>4.5999999999999996</v>
      </c>
    </row>
    <row r="82" spans="1:35" ht="16.5" customHeight="1" x14ac:dyDescent="0.25">
      <c r="A82" s="141" t="s">
        <v>15</v>
      </c>
      <c r="B82" s="116" t="s">
        <v>399</v>
      </c>
      <c r="C82" s="116" t="s">
        <v>14</v>
      </c>
      <c r="D82" s="98" t="s">
        <v>527</v>
      </c>
      <c r="E82" s="176">
        <f>'Hazard &amp; Exposure'!S81</f>
        <v>1.7</v>
      </c>
      <c r="F82" s="176">
        <f>'Hazard &amp; Exposure'!T81</f>
        <v>9</v>
      </c>
      <c r="G82" s="176">
        <f>'Hazard &amp; Exposure'!U81</f>
        <v>5.3</v>
      </c>
      <c r="H82" s="181">
        <f>'Hazard &amp; Exposure'!V81</f>
        <v>1.5</v>
      </c>
      <c r="I82" s="183">
        <f>'Hazard &amp; Exposure'!W81</f>
        <v>5.3</v>
      </c>
      <c r="J82" s="182">
        <f>'Hazard &amp; Exposure'!AC81</f>
        <v>4</v>
      </c>
      <c r="K82" s="181">
        <f>'Hazard &amp; Exposure'!Z81</f>
        <v>10</v>
      </c>
      <c r="L82" s="183">
        <f>'Hazard &amp; Exposure'!AD81</f>
        <v>7</v>
      </c>
      <c r="M82" s="183">
        <f t="shared" si="8"/>
        <v>6.2</v>
      </c>
      <c r="N82" s="184">
        <f>Vulnerability!F81</f>
        <v>10</v>
      </c>
      <c r="O82" s="178">
        <f>Vulnerability!I81</f>
        <v>6</v>
      </c>
      <c r="P82" s="185">
        <f>Vulnerability!P81</f>
        <v>3.7</v>
      </c>
      <c r="Q82" s="183">
        <f>Vulnerability!Q81</f>
        <v>7.4</v>
      </c>
      <c r="R82" s="184">
        <f>Vulnerability!V81</f>
        <v>0</v>
      </c>
      <c r="S82" s="177">
        <f>Vulnerability!AD81</f>
        <v>4.9000000000000004</v>
      </c>
      <c r="T82" s="177">
        <f>Vulnerability!AG81</f>
        <v>9.5</v>
      </c>
      <c r="U82" s="177">
        <f>Vulnerability!AJ81</f>
        <v>5.7</v>
      </c>
      <c r="V82" s="177">
        <f>Vulnerability!AM81</f>
        <v>0.1</v>
      </c>
      <c r="W82" s="177">
        <f>Vulnerability!AP81</f>
        <v>1.2</v>
      </c>
      <c r="X82" s="185">
        <f>Vulnerability!AQ81</f>
        <v>5.4</v>
      </c>
      <c r="Y82" s="183">
        <f>Vulnerability!AR81</f>
        <v>3.1</v>
      </c>
      <c r="Z82" s="183">
        <f t="shared" si="9"/>
        <v>5.7</v>
      </c>
      <c r="AA82" s="186">
        <f>'Lack of Coping Capacity'!G81</f>
        <v>6.3</v>
      </c>
      <c r="AB82" s="187">
        <f>'Lack of Coping Capacity'!J81</f>
        <v>7.3</v>
      </c>
      <c r="AC82" s="183">
        <f>'Lack of Coping Capacity'!K81</f>
        <v>6.8</v>
      </c>
      <c r="AD82" s="186">
        <f>'Lack of Coping Capacity'!P81</f>
        <v>7.7</v>
      </c>
      <c r="AE82" s="179">
        <f>'Lack of Coping Capacity'!S81</f>
        <v>5.8</v>
      </c>
      <c r="AF82" s="187">
        <f>'Lack of Coping Capacity'!X81</f>
        <v>9.5</v>
      </c>
      <c r="AG82" s="183">
        <f>'Lack of Coping Capacity'!Y81</f>
        <v>7.7</v>
      </c>
      <c r="AH82" s="183">
        <f t="shared" si="10"/>
        <v>7.3</v>
      </c>
      <c r="AI82" s="188">
        <f t="shared" si="11"/>
        <v>6.4</v>
      </c>
    </row>
    <row r="83" spans="1:35" ht="16.5" customHeight="1" x14ac:dyDescent="0.25">
      <c r="A83" s="141" t="s">
        <v>15</v>
      </c>
      <c r="B83" s="116" t="s">
        <v>400</v>
      </c>
      <c r="C83" s="116" t="s">
        <v>14</v>
      </c>
      <c r="D83" s="98" t="s">
        <v>528</v>
      </c>
      <c r="E83" s="176">
        <f>'Hazard &amp; Exposure'!S82</f>
        <v>1.7</v>
      </c>
      <c r="F83" s="176">
        <f>'Hazard &amp; Exposure'!T82</f>
        <v>7</v>
      </c>
      <c r="G83" s="176">
        <f>'Hazard &amp; Exposure'!U82</f>
        <v>6.1</v>
      </c>
      <c r="H83" s="181">
        <f>'Hazard &amp; Exposure'!V82</f>
        <v>0.5</v>
      </c>
      <c r="I83" s="183">
        <f>'Hazard &amp; Exposure'!W82</f>
        <v>4.4000000000000004</v>
      </c>
      <c r="J83" s="182">
        <f>'Hazard &amp; Exposure'!AC82</f>
        <v>7</v>
      </c>
      <c r="K83" s="181">
        <f>'Hazard &amp; Exposure'!Z82</f>
        <v>10</v>
      </c>
      <c r="L83" s="183">
        <f>'Hazard &amp; Exposure'!AD82</f>
        <v>8.5</v>
      </c>
      <c r="M83" s="183">
        <f t="shared" si="8"/>
        <v>6.9</v>
      </c>
      <c r="N83" s="184">
        <f>Vulnerability!F82</f>
        <v>6.9</v>
      </c>
      <c r="O83" s="178">
        <f>Vulnerability!I82</f>
        <v>4.4000000000000004</v>
      </c>
      <c r="P83" s="185">
        <f>Vulnerability!P82</f>
        <v>3.7</v>
      </c>
      <c r="Q83" s="183">
        <f>Vulnerability!Q82</f>
        <v>5.5</v>
      </c>
      <c r="R83" s="184">
        <f>Vulnerability!V82</f>
        <v>0</v>
      </c>
      <c r="S83" s="177">
        <f>Vulnerability!AD82</f>
        <v>6.2</v>
      </c>
      <c r="T83" s="177">
        <f>Vulnerability!AG82</f>
        <v>6.4</v>
      </c>
      <c r="U83" s="177">
        <f>Vulnerability!AJ82</f>
        <v>3</v>
      </c>
      <c r="V83" s="177">
        <f>Vulnerability!AM82</f>
        <v>0</v>
      </c>
      <c r="W83" s="177">
        <f>Vulnerability!AP82</f>
        <v>1</v>
      </c>
      <c r="X83" s="185">
        <f>Vulnerability!AQ82</f>
        <v>3.8</v>
      </c>
      <c r="Y83" s="183">
        <f>Vulnerability!AR82</f>
        <v>2.1</v>
      </c>
      <c r="Z83" s="183">
        <f t="shared" si="9"/>
        <v>4</v>
      </c>
      <c r="AA83" s="186">
        <f>'Lack of Coping Capacity'!G82</f>
        <v>6.3</v>
      </c>
      <c r="AB83" s="187">
        <f>'Lack of Coping Capacity'!J82</f>
        <v>7.3</v>
      </c>
      <c r="AC83" s="183">
        <f>'Lack of Coping Capacity'!K82</f>
        <v>6.8</v>
      </c>
      <c r="AD83" s="186">
        <f>'Lack of Coping Capacity'!P82</f>
        <v>6</v>
      </c>
      <c r="AE83" s="179">
        <f>'Lack of Coping Capacity'!S82</f>
        <v>7.8</v>
      </c>
      <c r="AF83" s="187">
        <f>'Lack of Coping Capacity'!X82</f>
        <v>8.9</v>
      </c>
      <c r="AG83" s="183">
        <f>'Lack of Coping Capacity'!Y82</f>
        <v>7.6</v>
      </c>
      <c r="AH83" s="183">
        <f t="shared" si="10"/>
        <v>7.2</v>
      </c>
      <c r="AI83" s="188">
        <f t="shared" si="11"/>
        <v>5.8</v>
      </c>
    </row>
    <row r="84" spans="1:35" ht="16.5" customHeight="1" x14ac:dyDescent="0.25">
      <c r="A84" s="141" t="s">
        <v>15</v>
      </c>
      <c r="B84" s="116" t="s">
        <v>402</v>
      </c>
      <c r="C84" s="116" t="s">
        <v>14</v>
      </c>
      <c r="D84" s="98" t="s">
        <v>530</v>
      </c>
      <c r="E84" s="176">
        <f>'Hazard &amp; Exposure'!S83</f>
        <v>2.5</v>
      </c>
      <c r="F84" s="176">
        <f>'Hazard &amp; Exposure'!T83</f>
        <v>6.4</v>
      </c>
      <c r="G84" s="176">
        <f>'Hazard &amp; Exposure'!U83</f>
        <v>4.4000000000000004</v>
      </c>
      <c r="H84" s="181">
        <f>'Hazard &amp; Exposure'!V83</f>
        <v>1</v>
      </c>
      <c r="I84" s="183">
        <f>'Hazard &amp; Exposure'!W83</f>
        <v>3.9</v>
      </c>
      <c r="J84" s="182">
        <f>'Hazard &amp; Exposure'!AC83</f>
        <v>5</v>
      </c>
      <c r="K84" s="181">
        <f>'Hazard &amp; Exposure'!Z83</f>
        <v>10</v>
      </c>
      <c r="L84" s="183">
        <f>'Hazard &amp; Exposure'!AD83</f>
        <v>7.5</v>
      </c>
      <c r="M84" s="183">
        <f t="shared" si="8"/>
        <v>6</v>
      </c>
      <c r="N84" s="184">
        <f>Vulnerability!F83</f>
        <v>8.6999999999999993</v>
      </c>
      <c r="O84" s="178">
        <f>Vulnerability!I83</f>
        <v>7.7</v>
      </c>
      <c r="P84" s="185">
        <f>Vulnerability!P83</f>
        <v>3.7</v>
      </c>
      <c r="Q84" s="183">
        <f>Vulnerability!Q83</f>
        <v>7.2</v>
      </c>
      <c r="R84" s="184">
        <f>Vulnerability!V83</f>
        <v>0</v>
      </c>
      <c r="S84" s="177">
        <f>Vulnerability!AD83</f>
        <v>5.4</v>
      </c>
      <c r="T84" s="177">
        <f>Vulnerability!AG83</f>
        <v>8</v>
      </c>
      <c r="U84" s="177">
        <f>Vulnerability!AJ83</f>
        <v>3.1</v>
      </c>
      <c r="V84" s="177">
        <f>Vulnerability!AM83</f>
        <v>0</v>
      </c>
      <c r="W84" s="177">
        <f>Vulnerability!AP83</f>
        <v>1.6</v>
      </c>
      <c r="X84" s="185">
        <f>Vulnerability!AQ83</f>
        <v>4.3</v>
      </c>
      <c r="Y84" s="183">
        <f>Vulnerability!AR83</f>
        <v>2.4</v>
      </c>
      <c r="Z84" s="183">
        <f t="shared" si="9"/>
        <v>5.3</v>
      </c>
      <c r="AA84" s="186">
        <f>'Lack of Coping Capacity'!G83</f>
        <v>6.3</v>
      </c>
      <c r="AB84" s="187">
        <f>'Lack of Coping Capacity'!J83</f>
        <v>7.3</v>
      </c>
      <c r="AC84" s="183">
        <f>'Lack of Coping Capacity'!K83</f>
        <v>6.8</v>
      </c>
      <c r="AD84" s="186">
        <f>'Lack of Coping Capacity'!P83</f>
        <v>6.8</v>
      </c>
      <c r="AE84" s="179">
        <f>'Lack of Coping Capacity'!S83</f>
        <v>6.7</v>
      </c>
      <c r="AF84" s="187">
        <f>'Lack of Coping Capacity'!X83</f>
        <v>9.3000000000000007</v>
      </c>
      <c r="AG84" s="183">
        <f>'Lack of Coping Capacity'!Y83</f>
        <v>7.6</v>
      </c>
      <c r="AH84" s="183">
        <f t="shared" si="10"/>
        <v>7.2</v>
      </c>
      <c r="AI84" s="188">
        <f t="shared" si="11"/>
        <v>6.1</v>
      </c>
    </row>
    <row r="85" spans="1:35" ht="16.5" customHeight="1" x14ac:dyDescent="0.25">
      <c r="A85" s="141" t="s">
        <v>15</v>
      </c>
      <c r="B85" s="116" t="s">
        <v>404</v>
      </c>
      <c r="C85" s="116" t="s">
        <v>14</v>
      </c>
      <c r="D85" s="98" t="s">
        <v>532</v>
      </c>
      <c r="E85" s="176">
        <f>'Hazard &amp; Exposure'!S84</f>
        <v>2.5</v>
      </c>
      <c r="F85" s="176">
        <f>'Hazard &amp; Exposure'!T84</f>
        <v>5.7</v>
      </c>
      <c r="G85" s="176">
        <f>'Hazard &amp; Exposure'!U84</f>
        <v>4.0999999999999996</v>
      </c>
      <c r="H85" s="181">
        <f>'Hazard &amp; Exposure'!V84</f>
        <v>0.5</v>
      </c>
      <c r="I85" s="183">
        <f>'Hazard &amp; Exposure'!W84</f>
        <v>3.4</v>
      </c>
      <c r="J85" s="182">
        <f>'Hazard &amp; Exposure'!AC84</f>
        <v>4</v>
      </c>
      <c r="K85" s="181">
        <f>'Hazard &amp; Exposure'!Z84</f>
        <v>10</v>
      </c>
      <c r="L85" s="183">
        <f>'Hazard &amp; Exposure'!AD84</f>
        <v>7</v>
      </c>
      <c r="M85" s="183">
        <f t="shared" si="8"/>
        <v>5.5</v>
      </c>
      <c r="N85" s="184">
        <f>Vulnerability!F84</f>
        <v>10</v>
      </c>
      <c r="O85" s="178">
        <f>Vulnerability!I84</f>
        <v>6.9</v>
      </c>
      <c r="P85" s="185">
        <f>Vulnerability!P84</f>
        <v>3.7</v>
      </c>
      <c r="Q85" s="183">
        <f>Vulnerability!Q84</f>
        <v>7.7</v>
      </c>
      <c r="R85" s="184">
        <f>Vulnerability!V84</f>
        <v>0</v>
      </c>
      <c r="S85" s="177">
        <f>Vulnerability!AD84</f>
        <v>3.7</v>
      </c>
      <c r="T85" s="177">
        <f>Vulnerability!AG84</f>
        <v>8.8000000000000007</v>
      </c>
      <c r="U85" s="177">
        <f>Vulnerability!AJ84</f>
        <v>4.4000000000000004</v>
      </c>
      <c r="V85" s="177">
        <f>Vulnerability!AM84</f>
        <v>0</v>
      </c>
      <c r="W85" s="177">
        <f>Vulnerability!AP84</f>
        <v>2.5</v>
      </c>
      <c r="X85" s="185">
        <f>Vulnerability!AQ84</f>
        <v>4.7</v>
      </c>
      <c r="Y85" s="183">
        <f>Vulnerability!AR84</f>
        <v>2.7</v>
      </c>
      <c r="Z85" s="183">
        <f t="shared" si="9"/>
        <v>5.8</v>
      </c>
      <c r="AA85" s="186">
        <f>'Lack of Coping Capacity'!G84</f>
        <v>6.3</v>
      </c>
      <c r="AB85" s="187">
        <f>'Lack of Coping Capacity'!J84</f>
        <v>7.3</v>
      </c>
      <c r="AC85" s="183">
        <f>'Lack of Coping Capacity'!K84</f>
        <v>6.8</v>
      </c>
      <c r="AD85" s="186">
        <f>'Lack of Coping Capacity'!P84</f>
        <v>7.6</v>
      </c>
      <c r="AE85" s="179">
        <f>'Lack of Coping Capacity'!S84</f>
        <v>7.9</v>
      </c>
      <c r="AF85" s="187">
        <f>'Lack of Coping Capacity'!X84</f>
        <v>9.3000000000000007</v>
      </c>
      <c r="AG85" s="183">
        <f>'Lack of Coping Capacity'!Y84</f>
        <v>8.3000000000000007</v>
      </c>
      <c r="AH85" s="183">
        <f t="shared" si="10"/>
        <v>7.6</v>
      </c>
      <c r="AI85" s="188">
        <f t="shared" si="11"/>
        <v>6.2</v>
      </c>
    </row>
    <row r="86" spans="1:35" ht="16.5" customHeight="1" x14ac:dyDescent="0.25">
      <c r="A86" s="141" t="s">
        <v>15</v>
      </c>
      <c r="B86" s="116" t="s">
        <v>401</v>
      </c>
      <c r="C86" s="116" t="s">
        <v>14</v>
      </c>
      <c r="D86" s="98" t="s">
        <v>529</v>
      </c>
      <c r="E86" s="176">
        <f>'Hazard &amp; Exposure'!S85</f>
        <v>0.8</v>
      </c>
      <c r="F86" s="176">
        <f>'Hazard &amp; Exposure'!T85</f>
        <v>8.5</v>
      </c>
      <c r="G86" s="176">
        <f>'Hazard &amp; Exposure'!U85</f>
        <v>5.6</v>
      </c>
      <c r="H86" s="181">
        <f>'Hazard &amp; Exposure'!V85</f>
        <v>0.5</v>
      </c>
      <c r="I86" s="183">
        <f>'Hazard &amp; Exposure'!W85</f>
        <v>4.8</v>
      </c>
      <c r="J86" s="182">
        <f>'Hazard &amp; Exposure'!AC85</f>
        <v>4</v>
      </c>
      <c r="K86" s="181">
        <f>'Hazard &amp; Exposure'!Z85</f>
        <v>10</v>
      </c>
      <c r="L86" s="183">
        <f>'Hazard &amp; Exposure'!AD85</f>
        <v>7</v>
      </c>
      <c r="M86" s="183">
        <f t="shared" si="8"/>
        <v>6</v>
      </c>
      <c r="N86" s="184">
        <f>Vulnerability!F85</f>
        <v>10</v>
      </c>
      <c r="O86" s="178">
        <f>Vulnerability!I85</f>
        <v>7</v>
      </c>
      <c r="P86" s="185">
        <f>Vulnerability!P85</f>
        <v>3.7</v>
      </c>
      <c r="Q86" s="183">
        <f>Vulnerability!Q85</f>
        <v>7.7</v>
      </c>
      <c r="R86" s="184">
        <f>Vulnerability!V85</f>
        <v>0</v>
      </c>
      <c r="S86" s="177">
        <f>Vulnerability!AD85</f>
        <v>5.5</v>
      </c>
      <c r="T86" s="177">
        <f>Vulnerability!AG85</f>
        <v>8.6999999999999993</v>
      </c>
      <c r="U86" s="177">
        <f>Vulnerability!AJ85</f>
        <v>3.7</v>
      </c>
      <c r="V86" s="177">
        <f>Vulnerability!AM85</f>
        <v>0</v>
      </c>
      <c r="W86" s="177">
        <f>Vulnerability!AP85</f>
        <v>0.8</v>
      </c>
      <c r="X86" s="185">
        <f>Vulnerability!AQ85</f>
        <v>4.5999999999999996</v>
      </c>
      <c r="Y86" s="183">
        <f>Vulnerability!AR85</f>
        <v>2.6</v>
      </c>
      <c r="Z86" s="183">
        <f t="shared" si="9"/>
        <v>5.7</v>
      </c>
      <c r="AA86" s="186">
        <f>'Lack of Coping Capacity'!G85</f>
        <v>6.3</v>
      </c>
      <c r="AB86" s="187">
        <f>'Lack of Coping Capacity'!J85</f>
        <v>7.3</v>
      </c>
      <c r="AC86" s="183">
        <f>'Lack of Coping Capacity'!K85</f>
        <v>6.8</v>
      </c>
      <c r="AD86" s="186">
        <f>'Lack of Coping Capacity'!P85</f>
        <v>7.3</v>
      </c>
      <c r="AE86" s="179">
        <f>'Lack of Coping Capacity'!S85</f>
        <v>8.3000000000000007</v>
      </c>
      <c r="AF86" s="187">
        <f>'Lack of Coping Capacity'!X85</f>
        <v>9.5</v>
      </c>
      <c r="AG86" s="183">
        <f>'Lack of Coping Capacity'!Y85</f>
        <v>8.4</v>
      </c>
      <c r="AH86" s="183">
        <f t="shared" si="10"/>
        <v>7.7</v>
      </c>
      <c r="AI86" s="188">
        <f t="shared" si="11"/>
        <v>6.4</v>
      </c>
    </row>
    <row r="87" spans="1:35" ht="16.5" customHeight="1" x14ac:dyDescent="0.25">
      <c r="A87" s="141" t="s">
        <v>15</v>
      </c>
      <c r="B87" s="116" t="s">
        <v>403</v>
      </c>
      <c r="C87" s="116" t="s">
        <v>14</v>
      </c>
      <c r="D87" s="98" t="s">
        <v>531</v>
      </c>
      <c r="E87" s="176" t="str">
        <f>'Hazard &amp; Exposure'!S86</f>
        <v>x</v>
      </c>
      <c r="F87" s="176">
        <f>'Hazard &amp; Exposure'!T86</f>
        <v>7</v>
      </c>
      <c r="G87" s="176">
        <f>'Hazard &amp; Exposure'!U86</f>
        <v>5.9</v>
      </c>
      <c r="H87" s="181">
        <f>'Hazard &amp; Exposure'!V86</f>
        <v>1</v>
      </c>
      <c r="I87" s="183">
        <f>'Hazard &amp; Exposure'!W86</f>
        <v>5.0999999999999996</v>
      </c>
      <c r="J87" s="182">
        <f>'Hazard &amp; Exposure'!AC86</f>
        <v>6</v>
      </c>
      <c r="K87" s="181">
        <f>'Hazard &amp; Exposure'!Z86</f>
        <v>10</v>
      </c>
      <c r="L87" s="183">
        <f>'Hazard &amp; Exposure'!AD86</f>
        <v>8</v>
      </c>
      <c r="M87" s="183">
        <f t="shared" si="8"/>
        <v>6.8</v>
      </c>
      <c r="N87" s="184">
        <f>Vulnerability!F86</f>
        <v>6</v>
      </c>
      <c r="O87" s="178">
        <f>Vulnerability!I86</f>
        <v>4.4000000000000004</v>
      </c>
      <c r="P87" s="185">
        <f>Vulnerability!P86</f>
        <v>3.7</v>
      </c>
      <c r="Q87" s="183">
        <f>Vulnerability!Q86</f>
        <v>5</v>
      </c>
      <c r="R87" s="184">
        <f>Vulnerability!V86</f>
        <v>0</v>
      </c>
      <c r="S87" s="177">
        <f>Vulnerability!AD86</f>
        <v>4.0999999999999996</v>
      </c>
      <c r="T87" s="177">
        <f>Vulnerability!AG86</f>
        <v>4.2</v>
      </c>
      <c r="U87" s="177">
        <f>Vulnerability!AJ86</f>
        <v>0</v>
      </c>
      <c r="V87" s="177">
        <f>Vulnerability!AM86</f>
        <v>0.1</v>
      </c>
      <c r="W87" s="177" t="str">
        <f>Vulnerability!AP86</f>
        <v>x</v>
      </c>
      <c r="X87" s="185">
        <f>Vulnerability!AQ86</f>
        <v>2.2999999999999998</v>
      </c>
      <c r="Y87" s="183">
        <f>Vulnerability!AR86</f>
        <v>1.2</v>
      </c>
      <c r="Z87" s="183">
        <f t="shared" si="9"/>
        <v>3.3</v>
      </c>
      <c r="AA87" s="186">
        <f>'Lack of Coping Capacity'!G86</f>
        <v>6.3</v>
      </c>
      <c r="AB87" s="187">
        <f>'Lack of Coping Capacity'!J86</f>
        <v>7.3</v>
      </c>
      <c r="AC87" s="183">
        <f>'Lack of Coping Capacity'!K86</f>
        <v>6.8</v>
      </c>
      <c r="AD87" s="186">
        <f>'Lack of Coping Capacity'!P86</f>
        <v>5.7</v>
      </c>
      <c r="AE87" s="179">
        <f>'Lack of Coping Capacity'!S86</f>
        <v>7.4</v>
      </c>
      <c r="AF87" s="187">
        <f>'Lack of Coping Capacity'!X86</f>
        <v>8.1</v>
      </c>
      <c r="AG87" s="183">
        <f>'Lack of Coping Capacity'!Y86</f>
        <v>7.1</v>
      </c>
      <c r="AH87" s="183">
        <f t="shared" si="10"/>
        <v>7</v>
      </c>
      <c r="AI87" s="188">
        <f t="shared" si="11"/>
        <v>5.4</v>
      </c>
    </row>
    <row r="88" spans="1:35" ht="16.5" customHeight="1" x14ac:dyDescent="0.25">
      <c r="A88" s="141" t="s">
        <v>15</v>
      </c>
      <c r="B88" s="116" t="s">
        <v>405</v>
      </c>
      <c r="C88" s="116" t="s">
        <v>14</v>
      </c>
      <c r="D88" s="98" t="s">
        <v>533</v>
      </c>
      <c r="E88" s="176" t="str">
        <f>'Hazard &amp; Exposure'!S87</f>
        <v>x</v>
      </c>
      <c r="F88" s="176">
        <f>'Hazard &amp; Exposure'!T87</f>
        <v>5.2</v>
      </c>
      <c r="G88" s="176">
        <f>'Hazard &amp; Exposure'!U87</f>
        <v>3.3</v>
      </c>
      <c r="H88" s="181">
        <f>'Hazard &amp; Exposure'!V87</f>
        <v>1</v>
      </c>
      <c r="I88" s="183">
        <f>'Hazard &amp; Exposure'!W87</f>
        <v>3.4</v>
      </c>
      <c r="J88" s="182">
        <f>'Hazard &amp; Exposure'!AC87</f>
        <v>5</v>
      </c>
      <c r="K88" s="181">
        <f>'Hazard &amp; Exposure'!Z87</f>
        <v>10</v>
      </c>
      <c r="L88" s="183">
        <f>'Hazard &amp; Exposure'!AD87</f>
        <v>7.5</v>
      </c>
      <c r="M88" s="183">
        <f t="shared" si="8"/>
        <v>5.8</v>
      </c>
      <c r="N88" s="184">
        <f>Vulnerability!F87</f>
        <v>5.5</v>
      </c>
      <c r="O88" s="178">
        <f>Vulnerability!I87</f>
        <v>4.0999999999999996</v>
      </c>
      <c r="P88" s="185">
        <f>Vulnerability!P87</f>
        <v>3.7</v>
      </c>
      <c r="Q88" s="183">
        <f>Vulnerability!Q87</f>
        <v>4.7</v>
      </c>
      <c r="R88" s="184">
        <f>Vulnerability!V87</f>
        <v>0</v>
      </c>
      <c r="S88" s="177">
        <f>Vulnerability!AD87</f>
        <v>5.6</v>
      </c>
      <c r="T88" s="177">
        <f>Vulnerability!AG87</f>
        <v>3.7</v>
      </c>
      <c r="U88" s="177">
        <f>Vulnerability!AJ87</f>
        <v>0.5</v>
      </c>
      <c r="V88" s="177">
        <f>Vulnerability!AM87</f>
        <v>0.1</v>
      </c>
      <c r="W88" s="177" t="str">
        <f>Vulnerability!AP87</f>
        <v>x</v>
      </c>
      <c r="X88" s="185">
        <f>Vulnerability!AQ87</f>
        <v>2.8</v>
      </c>
      <c r="Y88" s="183">
        <f>Vulnerability!AR87</f>
        <v>1.5</v>
      </c>
      <c r="Z88" s="183">
        <f t="shared" si="9"/>
        <v>3.3</v>
      </c>
      <c r="AA88" s="186">
        <f>'Lack of Coping Capacity'!G87</f>
        <v>6.3</v>
      </c>
      <c r="AB88" s="187">
        <f>'Lack of Coping Capacity'!J87</f>
        <v>7.3</v>
      </c>
      <c r="AC88" s="183">
        <f>'Lack of Coping Capacity'!K87</f>
        <v>6.8</v>
      </c>
      <c r="AD88" s="186">
        <f>'Lack of Coping Capacity'!P87</f>
        <v>5.3</v>
      </c>
      <c r="AE88" s="179">
        <f>'Lack of Coping Capacity'!S87</f>
        <v>5.7</v>
      </c>
      <c r="AF88" s="187">
        <f>'Lack of Coping Capacity'!X87</f>
        <v>7.8</v>
      </c>
      <c r="AG88" s="183">
        <f>'Lack of Coping Capacity'!Y87</f>
        <v>6.3</v>
      </c>
      <c r="AH88" s="183">
        <f t="shared" si="10"/>
        <v>6.6</v>
      </c>
      <c r="AI88" s="188">
        <f t="shared" si="11"/>
        <v>5</v>
      </c>
    </row>
    <row r="89" spans="1:35" ht="16.5" customHeight="1" x14ac:dyDescent="0.25">
      <c r="A89" s="141" t="s">
        <v>15</v>
      </c>
      <c r="B89" s="116" t="s">
        <v>406</v>
      </c>
      <c r="C89" s="116" t="s">
        <v>14</v>
      </c>
      <c r="D89" s="98" t="s">
        <v>534</v>
      </c>
      <c r="E89" s="176" t="str">
        <f>'Hazard &amp; Exposure'!S88</f>
        <v>x</v>
      </c>
      <c r="F89" s="176">
        <f>'Hazard &amp; Exposure'!T88</f>
        <v>9</v>
      </c>
      <c r="G89" s="176">
        <f>'Hazard &amp; Exposure'!U88</f>
        <v>0.8</v>
      </c>
      <c r="H89" s="181">
        <f>'Hazard &amp; Exposure'!V88</f>
        <v>1</v>
      </c>
      <c r="I89" s="183">
        <f>'Hazard &amp; Exposure'!W88</f>
        <v>5.0999999999999996</v>
      </c>
      <c r="J89" s="182">
        <f>'Hazard &amp; Exposure'!AC88</f>
        <v>5</v>
      </c>
      <c r="K89" s="181">
        <f>'Hazard &amp; Exposure'!Z88</f>
        <v>10</v>
      </c>
      <c r="L89" s="183">
        <f>'Hazard &amp; Exposure'!AD88</f>
        <v>7.5</v>
      </c>
      <c r="M89" s="183">
        <f t="shared" si="8"/>
        <v>6.5</v>
      </c>
      <c r="N89" s="184">
        <f>Vulnerability!F88</f>
        <v>2.4</v>
      </c>
      <c r="O89" s="178">
        <f>Vulnerability!I88</f>
        <v>3.3</v>
      </c>
      <c r="P89" s="185">
        <f>Vulnerability!P88</f>
        <v>3.7</v>
      </c>
      <c r="Q89" s="183">
        <f>Vulnerability!Q88</f>
        <v>3</v>
      </c>
      <c r="R89" s="184">
        <f>Vulnerability!V88</f>
        <v>0</v>
      </c>
      <c r="S89" s="177">
        <f>Vulnerability!AD88</f>
        <v>5.5</v>
      </c>
      <c r="T89" s="177">
        <f>Vulnerability!AG88</f>
        <v>3</v>
      </c>
      <c r="U89" s="177">
        <f>Vulnerability!AJ88</f>
        <v>0.1</v>
      </c>
      <c r="V89" s="177">
        <f>Vulnerability!AM88</f>
        <v>0</v>
      </c>
      <c r="W89" s="177" t="str">
        <f>Vulnerability!AP88</f>
        <v>x</v>
      </c>
      <c r="X89" s="185">
        <f>Vulnerability!AQ88</f>
        <v>2.5</v>
      </c>
      <c r="Y89" s="183">
        <f>Vulnerability!AR88</f>
        <v>1.3</v>
      </c>
      <c r="Z89" s="183">
        <f t="shared" si="9"/>
        <v>2.2000000000000002</v>
      </c>
      <c r="AA89" s="186">
        <f>'Lack of Coping Capacity'!G88</f>
        <v>6.3</v>
      </c>
      <c r="AB89" s="187">
        <f>'Lack of Coping Capacity'!J88</f>
        <v>7.3</v>
      </c>
      <c r="AC89" s="183">
        <f>'Lack of Coping Capacity'!K88</f>
        <v>6.8</v>
      </c>
      <c r="AD89" s="186">
        <f>'Lack of Coping Capacity'!P88</f>
        <v>3.9</v>
      </c>
      <c r="AE89" s="179">
        <f>'Lack of Coping Capacity'!S88</f>
        <v>3.8</v>
      </c>
      <c r="AF89" s="187">
        <f>'Lack of Coping Capacity'!X88</f>
        <v>5.7</v>
      </c>
      <c r="AG89" s="183">
        <f>'Lack of Coping Capacity'!Y88</f>
        <v>4.5</v>
      </c>
      <c r="AH89" s="183">
        <f t="shared" si="10"/>
        <v>5.8</v>
      </c>
      <c r="AI89" s="188">
        <f t="shared" si="11"/>
        <v>4.4000000000000004</v>
      </c>
    </row>
    <row r="90" spans="1:35" ht="16.5" customHeight="1" x14ac:dyDescent="0.25">
      <c r="A90" s="141" t="s">
        <v>15</v>
      </c>
      <c r="B90" s="116" t="s">
        <v>407</v>
      </c>
      <c r="C90" s="116" t="s">
        <v>14</v>
      </c>
      <c r="D90" s="98" t="s">
        <v>535</v>
      </c>
      <c r="E90" s="176" t="str">
        <f>'Hazard &amp; Exposure'!S89</f>
        <v>x</v>
      </c>
      <c r="F90" s="176">
        <f>'Hazard &amp; Exposure'!T89</f>
        <v>6.1</v>
      </c>
      <c r="G90" s="176">
        <f>'Hazard &amp; Exposure'!U89</f>
        <v>3.1</v>
      </c>
      <c r="H90" s="181">
        <f>'Hazard &amp; Exposure'!V89</f>
        <v>2.5</v>
      </c>
      <c r="I90" s="183">
        <f>'Hazard &amp; Exposure'!W89</f>
        <v>4.0999999999999996</v>
      </c>
      <c r="J90" s="182">
        <f>'Hazard &amp; Exposure'!AC89</f>
        <v>8</v>
      </c>
      <c r="K90" s="181">
        <f>'Hazard &amp; Exposure'!Z89</f>
        <v>10</v>
      </c>
      <c r="L90" s="183">
        <f>'Hazard &amp; Exposure'!AD89</f>
        <v>8</v>
      </c>
      <c r="M90" s="183">
        <f t="shared" si="8"/>
        <v>6.4</v>
      </c>
      <c r="N90" s="184">
        <f>Vulnerability!F89</f>
        <v>7</v>
      </c>
      <c r="O90" s="178">
        <f>Vulnerability!I89</f>
        <v>7</v>
      </c>
      <c r="P90" s="185">
        <f>Vulnerability!P89</f>
        <v>3.7</v>
      </c>
      <c r="Q90" s="183">
        <f>Vulnerability!Q89</f>
        <v>6.2</v>
      </c>
      <c r="R90" s="184">
        <f>Vulnerability!V89</f>
        <v>0</v>
      </c>
      <c r="S90" s="177">
        <f>Vulnerability!AD89</f>
        <v>7.1</v>
      </c>
      <c r="T90" s="177">
        <f>Vulnerability!AG89</f>
        <v>6.3</v>
      </c>
      <c r="U90" s="177">
        <f>Vulnerability!AJ89</f>
        <v>0</v>
      </c>
      <c r="V90" s="177">
        <f>Vulnerability!AM89</f>
        <v>0</v>
      </c>
      <c r="W90" s="177" t="str">
        <f>Vulnerability!AP89</f>
        <v>x</v>
      </c>
      <c r="X90" s="185">
        <f>Vulnerability!AQ89</f>
        <v>4.0999999999999996</v>
      </c>
      <c r="Y90" s="183">
        <f>Vulnerability!AR89</f>
        <v>2.2999999999999998</v>
      </c>
      <c r="Z90" s="183">
        <f t="shared" si="9"/>
        <v>4.5</v>
      </c>
      <c r="AA90" s="186">
        <f>'Lack of Coping Capacity'!G89</f>
        <v>6.3</v>
      </c>
      <c r="AB90" s="187">
        <f>'Lack of Coping Capacity'!J89</f>
        <v>7.3</v>
      </c>
      <c r="AC90" s="183">
        <f>'Lack of Coping Capacity'!K89</f>
        <v>6.8</v>
      </c>
      <c r="AD90" s="186">
        <f>'Lack of Coping Capacity'!P89</f>
        <v>6.6</v>
      </c>
      <c r="AE90" s="179">
        <f>'Lack of Coping Capacity'!S89</f>
        <v>8.6</v>
      </c>
      <c r="AF90" s="187">
        <f>'Lack of Coping Capacity'!X89</f>
        <v>8.6</v>
      </c>
      <c r="AG90" s="183">
        <f>'Lack of Coping Capacity'!Y89</f>
        <v>7.9</v>
      </c>
      <c r="AH90" s="183">
        <f t="shared" si="10"/>
        <v>7.4</v>
      </c>
      <c r="AI90" s="188">
        <f t="shared" si="11"/>
        <v>6</v>
      </c>
    </row>
    <row r="91" spans="1:35" ht="16.5" customHeight="1" x14ac:dyDescent="0.25">
      <c r="A91" s="141" t="s">
        <v>15</v>
      </c>
      <c r="B91" s="116" t="s">
        <v>13</v>
      </c>
      <c r="C91" s="116" t="s">
        <v>14</v>
      </c>
      <c r="D91" s="98" t="s">
        <v>536</v>
      </c>
      <c r="E91" s="176">
        <f>'Hazard &amp; Exposure'!S90</f>
        <v>0.8</v>
      </c>
      <c r="F91" s="176">
        <f>'Hazard &amp; Exposure'!T90</f>
        <v>6.7</v>
      </c>
      <c r="G91" s="176">
        <f>'Hazard &amp; Exposure'!U90</f>
        <v>2.8</v>
      </c>
      <c r="H91" s="181">
        <f>'Hazard &amp; Exposure'!V90</f>
        <v>1</v>
      </c>
      <c r="I91" s="183">
        <f>'Hazard &amp; Exposure'!W90</f>
        <v>3.2</v>
      </c>
      <c r="J91" s="182">
        <f>'Hazard &amp; Exposure'!AC90</f>
        <v>5</v>
      </c>
      <c r="K91" s="181">
        <f>'Hazard &amp; Exposure'!Z90</f>
        <v>10</v>
      </c>
      <c r="L91" s="183">
        <f>'Hazard &amp; Exposure'!AD90</f>
        <v>7.5</v>
      </c>
      <c r="M91" s="183">
        <f t="shared" si="8"/>
        <v>5.8</v>
      </c>
      <c r="N91" s="184">
        <f>Vulnerability!F90</f>
        <v>8.4</v>
      </c>
      <c r="O91" s="178">
        <f>Vulnerability!I90</f>
        <v>5.7</v>
      </c>
      <c r="P91" s="185">
        <f>Vulnerability!P90</f>
        <v>3.7</v>
      </c>
      <c r="Q91" s="183">
        <f>Vulnerability!Q90</f>
        <v>6.6</v>
      </c>
      <c r="R91" s="184">
        <f>Vulnerability!V90</f>
        <v>0</v>
      </c>
      <c r="S91" s="177">
        <f>Vulnerability!AD90</f>
        <v>4.2</v>
      </c>
      <c r="T91" s="177">
        <f>Vulnerability!AG90</f>
        <v>6.9</v>
      </c>
      <c r="U91" s="177">
        <f>Vulnerability!AJ90</f>
        <v>1.5</v>
      </c>
      <c r="V91" s="177">
        <f>Vulnerability!AM90</f>
        <v>0</v>
      </c>
      <c r="W91" s="177">
        <f>Vulnerability!AP90</f>
        <v>0</v>
      </c>
      <c r="X91" s="185">
        <f>Vulnerability!AQ90</f>
        <v>3</v>
      </c>
      <c r="Y91" s="183">
        <f>Vulnerability!AR90</f>
        <v>1.6</v>
      </c>
      <c r="Z91" s="183">
        <f t="shared" si="9"/>
        <v>4.5999999999999996</v>
      </c>
      <c r="AA91" s="186">
        <f>'Lack of Coping Capacity'!G90</f>
        <v>6.3</v>
      </c>
      <c r="AB91" s="187">
        <f>'Lack of Coping Capacity'!J90</f>
        <v>7.3</v>
      </c>
      <c r="AC91" s="183">
        <f>'Lack of Coping Capacity'!K90</f>
        <v>6.8</v>
      </c>
      <c r="AD91" s="186">
        <f>'Lack of Coping Capacity'!P90</f>
        <v>6.8</v>
      </c>
      <c r="AE91" s="179">
        <f>'Lack of Coping Capacity'!S90</f>
        <v>8.4</v>
      </c>
      <c r="AF91" s="187">
        <f>'Lack of Coping Capacity'!X90</f>
        <v>9.1</v>
      </c>
      <c r="AG91" s="183">
        <f>'Lack of Coping Capacity'!Y90</f>
        <v>8.1</v>
      </c>
      <c r="AH91" s="183">
        <f t="shared" si="10"/>
        <v>7.5</v>
      </c>
      <c r="AI91" s="188">
        <f t="shared" si="11"/>
        <v>5.8</v>
      </c>
    </row>
    <row r="92" spans="1:35" ht="16.5" customHeight="1" x14ac:dyDescent="0.25">
      <c r="A92" s="141" t="s">
        <v>15</v>
      </c>
      <c r="B92" s="116" t="s">
        <v>408</v>
      </c>
      <c r="C92" s="116" t="s">
        <v>14</v>
      </c>
      <c r="D92" s="98" t="s">
        <v>537</v>
      </c>
      <c r="E92" s="176">
        <f>'Hazard &amp; Exposure'!S91</f>
        <v>0</v>
      </c>
      <c r="F92" s="176">
        <f>'Hazard &amp; Exposure'!T91</f>
        <v>5</v>
      </c>
      <c r="G92" s="176">
        <f>'Hazard &amp; Exposure'!U91</f>
        <v>5.7</v>
      </c>
      <c r="H92" s="181">
        <f>'Hazard &amp; Exposure'!V91</f>
        <v>1.5</v>
      </c>
      <c r="I92" s="183">
        <f>'Hazard &amp; Exposure'!W91</f>
        <v>3.4</v>
      </c>
      <c r="J92" s="182">
        <f>'Hazard &amp; Exposure'!AC91</f>
        <v>5</v>
      </c>
      <c r="K92" s="181">
        <f>'Hazard &amp; Exposure'!Z91</f>
        <v>10</v>
      </c>
      <c r="L92" s="183">
        <f>'Hazard &amp; Exposure'!AD91</f>
        <v>7.5</v>
      </c>
      <c r="M92" s="183">
        <f t="shared" si="8"/>
        <v>5.8</v>
      </c>
      <c r="N92" s="184">
        <f>Vulnerability!F91</f>
        <v>4.3</v>
      </c>
      <c r="O92" s="178">
        <f>Vulnerability!I91</f>
        <v>3.9</v>
      </c>
      <c r="P92" s="185">
        <f>Vulnerability!P91</f>
        <v>3.7</v>
      </c>
      <c r="Q92" s="183">
        <f>Vulnerability!Q91</f>
        <v>4.0999999999999996</v>
      </c>
      <c r="R92" s="184">
        <f>Vulnerability!V91</f>
        <v>0</v>
      </c>
      <c r="S92" s="177">
        <f>Vulnerability!AD91</f>
        <v>4.0999999999999996</v>
      </c>
      <c r="T92" s="177">
        <f>Vulnerability!AG91</f>
        <v>4.0999999999999996</v>
      </c>
      <c r="U92" s="177">
        <f>Vulnerability!AJ91</f>
        <v>0.8</v>
      </c>
      <c r="V92" s="177">
        <f>Vulnerability!AM91</f>
        <v>0</v>
      </c>
      <c r="W92" s="177" t="str">
        <f>Vulnerability!AP91</f>
        <v>x</v>
      </c>
      <c r="X92" s="185">
        <f>Vulnerability!AQ91</f>
        <v>2.4</v>
      </c>
      <c r="Y92" s="183">
        <f>Vulnerability!AR91</f>
        <v>1.3</v>
      </c>
      <c r="Z92" s="183">
        <f t="shared" si="9"/>
        <v>2.8</v>
      </c>
      <c r="AA92" s="186">
        <f>'Lack of Coping Capacity'!G91</f>
        <v>6.3</v>
      </c>
      <c r="AB92" s="187">
        <f>'Lack of Coping Capacity'!J91</f>
        <v>7.3</v>
      </c>
      <c r="AC92" s="183">
        <f>'Lack of Coping Capacity'!K91</f>
        <v>6.8</v>
      </c>
      <c r="AD92" s="186">
        <f>'Lack of Coping Capacity'!P91</f>
        <v>5.2</v>
      </c>
      <c r="AE92" s="179">
        <f>'Lack of Coping Capacity'!S91</f>
        <v>5</v>
      </c>
      <c r="AF92" s="187">
        <f>'Lack of Coping Capacity'!X91</f>
        <v>8.1999999999999993</v>
      </c>
      <c r="AG92" s="183">
        <f>'Lack of Coping Capacity'!Y91</f>
        <v>6.1</v>
      </c>
      <c r="AH92" s="183">
        <f t="shared" si="10"/>
        <v>6.5</v>
      </c>
      <c r="AI92" s="188">
        <f t="shared" si="11"/>
        <v>4.7</v>
      </c>
    </row>
    <row r="93" spans="1:35" ht="16.5" customHeight="1" x14ac:dyDescent="0.25">
      <c r="A93" s="141" t="s">
        <v>15</v>
      </c>
      <c r="B93" s="116" t="s">
        <v>409</v>
      </c>
      <c r="C93" s="116" t="s">
        <v>14</v>
      </c>
      <c r="D93" s="98" t="s">
        <v>538</v>
      </c>
      <c r="E93" s="176">
        <f>'Hazard &amp; Exposure'!S92</f>
        <v>0</v>
      </c>
      <c r="F93" s="176">
        <f>'Hazard &amp; Exposure'!T92</f>
        <v>5.2</v>
      </c>
      <c r="G93" s="176">
        <f>'Hazard &amp; Exposure'!U92</f>
        <v>8.1</v>
      </c>
      <c r="H93" s="181">
        <f>'Hazard &amp; Exposure'!V92</f>
        <v>1</v>
      </c>
      <c r="I93" s="183">
        <f>'Hazard &amp; Exposure'!W92</f>
        <v>4.4000000000000004</v>
      </c>
      <c r="J93" s="182">
        <f>'Hazard &amp; Exposure'!AC92</f>
        <v>5</v>
      </c>
      <c r="K93" s="181">
        <f>'Hazard &amp; Exposure'!Z92</f>
        <v>10</v>
      </c>
      <c r="L93" s="183">
        <f>'Hazard &amp; Exposure'!AD92</f>
        <v>7.5</v>
      </c>
      <c r="M93" s="183">
        <f t="shared" si="8"/>
        <v>6.2</v>
      </c>
      <c r="N93" s="184">
        <f>Vulnerability!F92</f>
        <v>5.0999999999999996</v>
      </c>
      <c r="O93" s="178">
        <f>Vulnerability!I92</f>
        <v>2.4</v>
      </c>
      <c r="P93" s="185">
        <f>Vulnerability!P92</f>
        <v>3.7</v>
      </c>
      <c r="Q93" s="183">
        <f>Vulnerability!Q92</f>
        <v>4.0999999999999996</v>
      </c>
      <c r="R93" s="184">
        <f>Vulnerability!V92</f>
        <v>0</v>
      </c>
      <c r="S93" s="177">
        <f>Vulnerability!AD92</f>
        <v>6.2</v>
      </c>
      <c r="T93" s="177">
        <f>Vulnerability!AG92</f>
        <v>4.3</v>
      </c>
      <c r="U93" s="177">
        <f>Vulnerability!AJ92</f>
        <v>0.1</v>
      </c>
      <c r="V93" s="177">
        <f>Vulnerability!AM92</f>
        <v>0</v>
      </c>
      <c r="W93" s="177" t="str">
        <f>Vulnerability!AP92</f>
        <v>x</v>
      </c>
      <c r="X93" s="185">
        <f>Vulnerability!AQ92</f>
        <v>3.1</v>
      </c>
      <c r="Y93" s="183">
        <f>Vulnerability!AR92</f>
        <v>1.7</v>
      </c>
      <c r="Z93" s="183">
        <f t="shared" si="9"/>
        <v>3</v>
      </c>
      <c r="AA93" s="186">
        <f>'Lack of Coping Capacity'!G92</f>
        <v>6.3</v>
      </c>
      <c r="AB93" s="187">
        <f>'Lack of Coping Capacity'!J92</f>
        <v>7.3</v>
      </c>
      <c r="AC93" s="183">
        <f>'Lack of Coping Capacity'!K92</f>
        <v>6.8</v>
      </c>
      <c r="AD93" s="186">
        <f>'Lack of Coping Capacity'!P92</f>
        <v>5.3</v>
      </c>
      <c r="AE93" s="179">
        <f>'Lack of Coping Capacity'!S92</f>
        <v>6.4</v>
      </c>
      <c r="AF93" s="187">
        <f>'Lack of Coping Capacity'!X92</f>
        <v>7.1</v>
      </c>
      <c r="AG93" s="183">
        <f>'Lack of Coping Capacity'!Y92</f>
        <v>6.3</v>
      </c>
      <c r="AH93" s="183">
        <f t="shared" si="10"/>
        <v>6.6</v>
      </c>
      <c r="AI93" s="188">
        <f t="shared" si="11"/>
        <v>5</v>
      </c>
    </row>
    <row r="94" spans="1:35" ht="16.5" customHeight="1" x14ac:dyDescent="0.25">
      <c r="A94" s="141" t="s">
        <v>15</v>
      </c>
      <c r="B94" s="116" t="s">
        <v>410</v>
      </c>
      <c r="C94" s="116" t="s">
        <v>14</v>
      </c>
      <c r="D94" s="98" t="s">
        <v>539</v>
      </c>
      <c r="E94" s="176">
        <f>'Hazard &amp; Exposure'!S93</f>
        <v>0</v>
      </c>
      <c r="F94" s="176">
        <f>'Hazard &amp; Exposure'!T93</f>
        <v>4.3</v>
      </c>
      <c r="G94" s="176">
        <f>'Hazard &amp; Exposure'!U93</f>
        <v>5.9</v>
      </c>
      <c r="H94" s="181">
        <f>'Hazard &amp; Exposure'!V93</f>
        <v>1.5</v>
      </c>
      <c r="I94" s="183">
        <f>'Hazard &amp; Exposure'!W93</f>
        <v>3.3</v>
      </c>
      <c r="J94" s="182">
        <f>'Hazard &amp; Exposure'!AC93</f>
        <v>5</v>
      </c>
      <c r="K94" s="181">
        <f>'Hazard &amp; Exposure'!Z93</f>
        <v>10</v>
      </c>
      <c r="L94" s="183">
        <f>'Hazard &amp; Exposure'!AD93</f>
        <v>7.5</v>
      </c>
      <c r="M94" s="183">
        <f t="shared" si="8"/>
        <v>5.8</v>
      </c>
      <c r="N94" s="184">
        <f>Vulnerability!F93</f>
        <v>4.4000000000000004</v>
      </c>
      <c r="O94" s="178">
        <f>Vulnerability!I93</f>
        <v>3.3</v>
      </c>
      <c r="P94" s="185">
        <f>Vulnerability!P93</f>
        <v>3.7</v>
      </c>
      <c r="Q94" s="183">
        <f>Vulnerability!Q93</f>
        <v>4</v>
      </c>
      <c r="R94" s="184">
        <f>Vulnerability!V93</f>
        <v>0</v>
      </c>
      <c r="S94" s="177">
        <f>Vulnerability!AD93</f>
        <v>5.0999999999999996</v>
      </c>
      <c r="T94" s="177">
        <f>Vulnerability!AG93</f>
        <v>5.5</v>
      </c>
      <c r="U94" s="177">
        <f>Vulnerability!AJ93</f>
        <v>0.2</v>
      </c>
      <c r="V94" s="177">
        <f>Vulnerability!AM93</f>
        <v>0</v>
      </c>
      <c r="W94" s="177" t="str">
        <f>Vulnerability!AP93</f>
        <v>x</v>
      </c>
      <c r="X94" s="185">
        <f>Vulnerability!AQ93</f>
        <v>3.1</v>
      </c>
      <c r="Y94" s="183">
        <f>Vulnerability!AR93</f>
        <v>1.7</v>
      </c>
      <c r="Z94" s="183">
        <f t="shared" si="9"/>
        <v>2.9</v>
      </c>
      <c r="AA94" s="186">
        <f>'Lack of Coping Capacity'!G93</f>
        <v>6.3</v>
      </c>
      <c r="AB94" s="187">
        <f>'Lack of Coping Capacity'!J93</f>
        <v>7.3</v>
      </c>
      <c r="AC94" s="183">
        <f>'Lack of Coping Capacity'!K93</f>
        <v>6.8</v>
      </c>
      <c r="AD94" s="186">
        <f>'Lack of Coping Capacity'!P93</f>
        <v>4.4000000000000004</v>
      </c>
      <c r="AE94" s="179">
        <f>'Lack of Coping Capacity'!S93</f>
        <v>5.4</v>
      </c>
      <c r="AF94" s="187">
        <f>'Lack of Coping Capacity'!X93</f>
        <v>7.5</v>
      </c>
      <c r="AG94" s="183">
        <f>'Lack of Coping Capacity'!Y93</f>
        <v>5.8</v>
      </c>
      <c r="AH94" s="183">
        <f t="shared" si="10"/>
        <v>6.3</v>
      </c>
      <c r="AI94" s="188">
        <f t="shared" si="11"/>
        <v>4.7</v>
      </c>
    </row>
    <row r="95" spans="1:35" ht="16.5" customHeight="1" x14ac:dyDescent="0.25">
      <c r="A95" s="141" t="s">
        <v>15</v>
      </c>
      <c r="B95" s="116" t="s">
        <v>411</v>
      </c>
      <c r="C95" s="116" t="s">
        <v>14</v>
      </c>
      <c r="D95" s="98" t="s">
        <v>540</v>
      </c>
      <c r="E95" s="176">
        <f>'Hazard &amp; Exposure'!S94</f>
        <v>0</v>
      </c>
      <c r="F95" s="176">
        <f>'Hazard &amp; Exposure'!T94</f>
        <v>3</v>
      </c>
      <c r="G95" s="176">
        <f>'Hazard &amp; Exposure'!U94</f>
        <v>2.2999999999999998</v>
      </c>
      <c r="H95" s="181">
        <f>'Hazard &amp; Exposure'!V94</f>
        <v>1.5</v>
      </c>
      <c r="I95" s="183">
        <f>'Hazard &amp; Exposure'!W94</f>
        <v>1.8</v>
      </c>
      <c r="J95" s="182">
        <f>'Hazard &amp; Exposure'!AC94</f>
        <v>5</v>
      </c>
      <c r="K95" s="181">
        <f>'Hazard &amp; Exposure'!Z94</f>
        <v>10</v>
      </c>
      <c r="L95" s="183">
        <f>'Hazard &amp; Exposure'!AD94</f>
        <v>7.5</v>
      </c>
      <c r="M95" s="183">
        <f t="shared" si="8"/>
        <v>5.3</v>
      </c>
      <c r="N95" s="184">
        <f>Vulnerability!F94</f>
        <v>5.3</v>
      </c>
      <c r="O95" s="178">
        <f>Vulnerability!I94</f>
        <v>3</v>
      </c>
      <c r="P95" s="185">
        <f>Vulnerability!P94</f>
        <v>3.7</v>
      </c>
      <c r="Q95" s="183">
        <f>Vulnerability!Q94</f>
        <v>4.3</v>
      </c>
      <c r="R95" s="184">
        <f>Vulnerability!V94</f>
        <v>0</v>
      </c>
      <c r="S95" s="177">
        <f>Vulnerability!AD94</f>
        <v>6.7</v>
      </c>
      <c r="T95" s="177">
        <f>Vulnerability!AG94</f>
        <v>4.3</v>
      </c>
      <c r="U95" s="177">
        <f>Vulnerability!AJ94</f>
        <v>1.2</v>
      </c>
      <c r="V95" s="177">
        <f>Vulnerability!AM94</f>
        <v>0</v>
      </c>
      <c r="W95" s="177" t="str">
        <f>Vulnerability!AP94</f>
        <v>x</v>
      </c>
      <c r="X95" s="185">
        <f>Vulnerability!AQ94</f>
        <v>3.5</v>
      </c>
      <c r="Y95" s="183">
        <f>Vulnerability!AR94</f>
        <v>1.9</v>
      </c>
      <c r="Z95" s="183">
        <f t="shared" si="9"/>
        <v>3.2</v>
      </c>
      <c r="AA95" s="186">
        <f>'Lack of Coping Capacity'!G94</f>
        <v>6.3</v>
      </c>
      <c r="AB95" s="187">
        <f>'Lack of Coping Capacity'!J94</f>
        <v>7.3</v>
      </c>
      <c r="AC95" s="183">
        <f>'Lack of Coping Capacity'!K94</f>
        <v>6.8</v>
      </c>
      <c r="AD95" s="186">
        <f>'Lack of Coping Capacity'!P94</f>
        <v>5.4</v>
      </c>
      <c r="AE95" s="179">
        <f>'Lack of Coping Capacity'!S94</f>
        <v>6.1</v>
      </c>
      <c r="AF95" s="187">
        <f>'Lack of Coping Capacity'!X94</f>
        <v>8.1999999999999993</v>
      </c>
      <c r="AG95" s="183">
        <f>'Lack of Coping Capacity'!Y94</f>
        <v>6.6</v>
      </c>
      <c r="AH95" s="183">
        <f t="shared" si="10"/>
        <v>6.7</v>
      </c>
      <c r="AI95" s="188">
        <f t="shared" si="11"/>
        <v>4.8</v>
      </c>
    </row>
    <row r="96" spans="1:35" ht="16.5" customHeight="1" x14ac:dyDescent="0.25">
      <c r="A96" s="141" t="s">
        <v>15</v>
      </c>
      <c r="B96" s="116" t="s">
        <v>412</v>
      </c>
      <c r="C96" s="116" t="s">
        <v>14</v>
      </c>
      <c r="D96" s="98" t="s">
        <v>541</v>
      </c>
      <c r="E96" s="176">
        <f>'Hazard &amp; Exposure'!S95</f>
        <v>1.7</v>
      </c>
      <c r="F96" s="176">
        <f>'Hazard &amp; Exposure'!T95</f>
        <v>3.6</v>
      </c>
      <c r="G96" s="176">
        <f>'Hazard &amp; Exposure'!U95</f>
        <v>6.2</v>
      </c>
      <c r="H96" s="181">
        <f>'Hazard &amp; Exposure'!V95</f>
        <v>0</v>
      </c>
      <c r="I96" s="183">
        <f>'Hazard &amp; Exposure'!W95</f>
        <v>3.2</v>
      </c>
      <c r="J96" s="182">
        <f>'Hazard &amp; Exposure'!AC95</f>
        <v>9</v>
      </c>
      <c r="K96" s="181">
        <f>'Hazard &amp; Exposure'!Z95</f>
        <v>10</v>
      </c>
      <c r="L96" s="183">
        <f>'Hazard &amp; Exposure'!AD95</f>
        <v>9</v>
      </c>
      <c r="M96" s="183">
        <f t="shared" si="8"/>
        <v>7</v>
      </c>
      <c r="N96" s="184">
        <f>Vulnerability!F95</f>
        <v>7.1</v>
      </c>
      <c r="O96" s="178">
        <f>Vulnerability!I95</f>
        <v>6.6</v>
      </c>
      <c r="P96" s="185">
        <f>Vulnerability!P95</f>
        <v>3.7</v>
      </c>
      <c r="Q96" s="183">
        <f>Vulnerability!Q95</f>
        <v>6.1</v>
      </c>
      <c r="R96" s="184">
        <f>Vulnerability!V95</f>
        <v>0</v>
      </c>
      <c r="S96" s="177">
        <f>Vulnerability!AD95</f>
        <v>4.7</v>
      </c>
      <c r="T96" s="177">
        <f>Vulnerability!AG95</f>
        <v>5.2</v>
      </c>
      <c r="U96" s="177">
        <f>Vulnerability!AJ95</f>
        <v>0</v>
      </c>
      <c r="V96" s="177">
        <f>Vulnerability!AM95</f>
        <v>0</v>
      </c>
      <c r="W96" s="177">
        <f>Vulnerability!AP95</f>
        <v>2.4</v>
      </c>
      <c r="X96" s="185">
        <f>Vulnerability!AQ95</f>
        <v>2.8</v>
      </c>
      <c r="Y96" s="183">
        <f>Vulnerability!AR95</f>
        <v>1.5</v>
      </c>
      <c r="Z96" s="183">
        <f t="shared" si="9"/>
        <v>4.2</v>
      </c>
      <c r="AA96" s="186">
        <f>'Lack of Coping Capacity'!G95</f>
        <v>6.3</v>
      </c>
      <c r="AB96" s="187">
        <f>'Lack of Coping Capacity'!J95</f>
        <v>7.3</v>
      </c>
      <c r="AC96" s="183">
        <f>'Lack of Coping Capacity'!K95</f>
        <v>6.8</v>
      </c>
      <c r="AD96" s="186">
        <f>'Lack of Coping Capacity'!P95</f>
        <v>6.2</v>
      </c>
      <c r="AE96" s="179">
        <f>'Lack of Coping Capacity'!S95</f>
        <v>9.1</v>
      </c>
      <c r="AF96" s="187">
        <f>'Lack of Coping Capacity'!X95</f>
        <v>7.9</v>
      </c>
      <c r="AG96" s="183">
        <f>'Lack of Coping Capacity'!Y95</f>
        <v>7.7</v>
      </c>
      <c r="AH96" s="183">
        <f t="shared" si="10"/>
        <v>7.3</v>
      </c>
      <c r="AI96" s="188">
        <f t="shared" si="11"/>
        <v>6</v>
      </c>
    </row>
    <row r="97" spans="1:35" ht="16.5" customHeight="1" x14ac:dyDescent="0.25">
      <c r="A97" s="141" t="s">
        <v>15</v>
      </c>
      <c r="B97" s="116" t="s">
        <v>413</v>
      </c>
      <c r="C97" s="116" t="s">
        <v>14</v>
      </c>
      <c r="D97" s="98" t="s">
        <v>542</v>
      </c>
      <c r="E97" s="176" t="str">
        <f>'Hazard &amp; Exposure'!S96</f>
        <v>x</v>
      </c>
      <c r="F97" s="176">
        <f>'Hazard &amp; Exposure'!T96</f>
        <v>6.5</v>
      </c>
      <c r="G97" s="176">
        <f>'Hazard &amp; Exposure'!U96</f>
        <v>6.2</v>
      </c>
      <c r="H97" s="181">
        <f>'Hazard &amp; Exposure'!V96</f>
        <v>1</v>
      </c>
      <c r="I97" s="183">
        <f>'Hazard &amp; Exposure'!W96</f>
        <v>5</v>
      </c>
      <c r="J97" s="182">
        <f>'Hazard &amp; Exposure'!AC96</f>
        <v>5</v>
      </c>
      <c r="K97" s="181">
        <f>'Hazard &amp; Exposure'!Z96</f>
        <v>10</v>
      </c>
      <c r="L97" s="183">
        <f>'Hazard &amp; Exposure'!AD96</f>
        <v>7.5</v>
      </c>
      <c r="M97" s="183">
        <f t="shared" si="8"/>
        <v>6.4</v>
      </c>
      <c r="N97" s="184">
        <f>Vulnerability!F96</f>
        <v>6</v>
      </c>
      <c r="O97" s="178">
        <f>Vulnerability!I96</f>
        <v>3.4</v>
      </c>
      <c r="P97" s="185">
        <f>Vulnerability!P96</f>
        <v>3.7</v>
      </c>
      <c r="Q97" s="183">
        <f>Vulnerability!Q96</f>
        <v>4.8</v>
      </c>
      <c r="R97" s="184">
        <f>Vulnerability!V96</f>
        <v>0</v>
      </c>
      <c r="S97" s="177">
        <f>Vulnerability!AD96</f>
        <v>5.8</v>
      </c>
      <c r="T97" s="177">
        <f>Vulnerability!AG96</f>
        <v>3.3</v>
      </c>
      <c r="U97" s="177">
        <f>Vulnerability!AJ96</f>
        <v>0</v>
      </c>
      <c r="V97" s="177">
        <f>Vulnerability!AM96</f>
        <v>0</v>
      </c>
      <c r="W97" s="177" t="str">
        <f>Vulnerability!AP96</f>
        <v>x</v>
      </c>
      <c r="X97" s="185">
        <f>Vulnerability!AQ96</f>
        <v>2.7</v>
      </c>
      <c r="Y97" s="183">
        <f>Vulnerability!AR96</f>
        <v>1.4</v>
      </c>
      <c r="Z97" s="183">
        <f t="shared" si="9"/>
        <v>3.3</v>
      </c>
      <c r="AA97" s="186">
        <f>'Lack of Coping Capacity'!G96</f>
        <v>6.3</v>
      </c>
      <c r="AB97" s="187">
        <f>'Lack of Coping Capacity'!J96</f>
        <v>7.3</v>
      </c>
      <c r="AC97" s="183">
        <f>'Lack of Coping Capacity'!K96</f>
        <v>6.8</v>
      </c>
      <c r="AD97" s="186">
        <f>'Lack of Coping Capacity'!P96</f>
        <v>4.4000000000000004</v>
      </c>
      <c r="AE97" s="179">
        <f>'Lack of Coping Capacity'!S96</f>
        <v>5.0999999999999996</v>
      </c>
      <c r="AF97" s="187">
        <f>'Lack of Coping Capacity'!X96</f>
        <v>7.2</v>
      </c>
      <c r="AG97" s="183">
        <f>'Lack of Coping Capacity'!Y96</f>
        <v>5.6</v>
      </c>
      <c r="AH97" s="183">
        <f t="shared" si="10"/>
        <v>6.2</v>
      </c>
      <c r="AI97" s="188">
        <f t="shared" si="11"/>
        <v>5.0999999999999996</v>
      </c>
    </row>
    <row r="98" spans="1:35" ht="16.5" customHeight="1" x14ac:dyDescent="0.25">
      <c r="A98" s="141" t="s">
        <v>15</v>
      </c>
      <c r="B98" s="116" t="s">
        <v>414</v>
      </c>
      <c r="C98" s="116" t="s">
        <v>14</v>
      </c>
      <c r="D98" s="98" t="s">
        <v>543</v>
      </c>
      <c r="E98" s="176">
        <f>'Hazard &amp; Exposure'!S97</f>
        <v>0.8</v>
      </c>
      <c r="F98" s="176">
        <f>'Hazard &amp; Exposure'!T97</f>
        <v>8.6</v>
      </c>
      <c r="G98" s="176">
        <f>'Hazard &amp; Exposure'!U97</f>
        <v>3.3</v>
      </c>
      <c r="H98" s="181">
        <f>'Hazard &amp; Exposure'!V97</f>
        <v>2</v>
      </c>
      <c r="I98" s="183">
        <f>'Hazard &amp; Exposure'!W97</f>
        <v>4.5999999999999996</v>
      </c>
      <c r="J98" s="182">
        <f>'Hazard &amp; Exposure'!AC97</f>
        <v>5</v>
      </c>
      <c r="K98" s="181">
        <f>'Hazard &amp; Exposure'!Z97</f>
        <v>10</v>
      </c>
      <c r="L98" s="183">
        <f>'Hazard &amp; Exposure'!AD97</f>
        <v>7.5</v>
      </c>
      <c r="M98" s="183">
        <f t="shared" si="8"/>
        <v>6.3</v>
      </c>
      <c r="N98" s="184">
        <f>Vulnerability!F97</f>
        <v>10</v>
      </c>
      <c r="O98" s="178">
        <f>Vulnerability!I97</f>
        <v>6.7</v>
      </c>
      <c r="P98" s="185">
        <f>Vulnerability!P97</f>
        <v>3.7</v>
      </c>
      <c r="Q98" s="183">
        <f>Vulnerability!Q97</f>
        <v>7.6</v>
      </c>
      <c r="R98" s="184">
        <f>Vulnerability!V97</f>
        <v>0</v>
      </c>
      <c r="S98" s="177">
        <f>Vulnerability!AD97</f>
        <v>5.2</v>
      </c>
      <c r="T98" s="177">
        <f>Vulnerability!AG97</f>
        <v>8.6</v>
      </c>
      <c r="U98" s="177">
        <f>Vulnerability!AJ97</f>
        <v>4.4000000000000004</v>
      </c>
      <c r="V98" s="177">
        <f>Vulnerability!AM97</f>
        <v>0</v>
      </c>
      <c r="W98" s="177">
        <f>Vulnerability!AP97</f>
        <v>1.7</v>
      </c>
      <c r="X98" s="185">
        <f>Vulnerability!AQ97</f>
        <v>4.7</v>
      </c>
      <c r="Y98" s="183">
        <f>Vulnerability!AR97</f>
        <v>2.7</v>
      </c>
      <c r="Z98" s="183">
        <f t="shared" si="9"/>
        <v>5.7</v>
      </c>
      <c r="AA98" s="186">
        <f>'Lack of Coping Capacity'!G97</f>
        <v>6.3</v>
      </c>
      <c r="AB98" s="187">
        <f>'Lack of Coping Capacity'!J97</f>
        <v>7.3</v>
      </c>
      <c r="AC98" s="183">
        <f>'Lack of Coping Capacity'!K97</f>
        <v>6.8</v>
      </c>
      <c r="AD98" s="186">
        <f>'Lack of Coping Capacity'!P97</f>
        <v>7.4</v>
      </c>
      <c r="AE98" s="179">
        <f>'Lack of Coping Capacity'!S97</f>
        <v>8.3000000000000007</v>
      </c>
      <c r="AF98" s="187">
        <f>'Lack of Coping Capacity'!X97</f>
        <v>9.6</v>
      </c>
      <c r="AG98" s="183">
        <f>'Lack of Coping Capacity'!Y97</f>
        <v>8.4</v>
      </c>
      <c r="AH98" s="183">
        <f t="shared" si="10"/>
        <v>7.7</v>
      </c>
      <c r="AI98" s="188">
        <f t="shared" si="11"/>
        <v>6.5</v>
      </c>
    </row>
    <row r="99" spans="1:35" ht="16.5" customHeight="1" x14ac:dyDescent="0.25">
      <c r="A99" s="141" t="s">
        <v>15</v>
      </c>
      <c r="B99" s="195" t="s">
        <v>415</v>
      </c>
      <c r="C99" s="116" t="s">
        <v>14</v>
      </c>
      <c r="D99" s="98" t="s">
        <v>544</v>
      </c>
      <c r="E99" s="176">
        <f>'Hazard &amp; Exposure'!S98</f>
        <v>0</v>
      </c>
      <c r="F99" s="176">
        <f>'Hazard &amp; Exposure'!T98</f>
        <v>6.9</v>
      </c>
      <c r="G99" s="176">
        <f>'Hazard &amp; Exposure'!U98</f>
        <v>5.7</v>
      </c>
      <c r="H99" s="181">
        <f>'Hazard &amp; Exposure'!V98</f>
        <v>2</v>
      </c>
      <c r="I99" s="183">
        <f>'Hazard &amp; Exposure'!W98</f>
        <v>4.2</v>
      </c>
      <c r="J99" s="182">
        <f>'Hazard &amp; Exposure'!AC98</f>
        <v>8</v>
      </c>
      <c r="K99" s="181">
        <f>'Hazard &amp; Exposure'!Z98</f>
        <v>10</v>
      </c>
      <c r="L99" s="183">
        <f>'Hazard &amp; Exposure'!AD98</f>
        <v>8</v>
      </c>
      <c r="M99" s="183">
        <f t="shared" si="8"/>
        <v>6.5</v>
      </c>
      <c r="N99" s="184">
        <f>Vulnerability!F98</f>
        <v>9.1999999999999993</v>
      </c>
      <c r="O99" s="178">
        <f>Vulnerability!I98</f>
        <v>3.7</v>
      </c>
      <c r="P99" s="185">
        <f>Vulnerability!P98</f>
        <v>3.7</v>
      </c>
      <c r="Q99" s="183">
        <f>Vulnerability!Q98</f>
        <v>6.5</v>
      </c>
      <c r="R99" s="184">
        <f>Vulnerability!V98</f>
        <v>6.6</v>
      </c>
      <c r="S99" s="177">
        <f>Vulnerability!AD98</f>
        <v>5.9</v>
      </c>
      <c r="T99" s="177">
        <f>Vulnerability!AG98</f>
        <v>5.9</v>
      </c>
      <c r="U99" s="177">
        <f>Vulnerability!AJ98</f>
        <v>1.9</v>
      </c>
      <c r="V99" s="177">
        <f>Vulnerability!AM98</f>
        <v>0</v>
      </c>
      <c r="W99" s="177">
        <f>Vulnerability!AP98</f>
        <v>1</v>
      </c>
      <c r="X99" s="185">
        <f>Vulnerability!AQ98</f>
        <v>3.4</v>
      </c>
      <c r="Y99" s="183">
        <f>Vulnerability!AR98</f>
        <v>5.2</v>
      </c>
      <c r="Z99" s="183">
        <f t="shared" si="9"/>
        <v>5.9</v>
      </c>
      <c r="AA99" s="186">
        <f>'Lack of Coping Capacity'!G98</f>
        <v>6.3</v>
      </c>
      <c r="AB99" s="187">
        <f>'Lack of Coping Capacity'!J98</f>
        <v>7.3</v>
      </c>
      <c r="AC99" s="183">
        <f>'Lack of Coping Capacity'!K98</f>
        <v>6.8</v>
      </c>
      <c r="AD99" s="186">
        <f>'Lack of Coping Capacity'!P98</f>
        <v>7.5</v>
      </c>
      <c r="AE99" s="179">
        <f>'Lack of Coping Capacity'!S98</f>
        <v>8.9</v>
      </c>
      <c r="AF99" s="187">
        <f>'Lack of Coping Capacity'!X98</f>
        <v>9.1999999999999993</v>
      </c>
      <c r="AG99" s="183">
        <f>'Lack of Coping Capacity'!Y98</f>
        <v>8.5</v>
      </c>
      <c r="AH99" s="183">
        <f t="shared" si="10"/>
        <v>7.8</v>
      </c>
      <c r="AI99" s="188">
        <f t="shared" si="11"/>
        <v>6.7</v>
      </c>
    </row>
    <row r="100" spans="1:35" ht="16.5" customHeight="1" x14ac:dyDescent="0.25">
      <c r="A100" s="141" t="s">
        <v>15</v>
      </c>
      <c r="B100" s="195" t="s">
        <v>416</v>
      </c>
      <c r="C100" s="116" t="s">
        <v>14</v>
      </c>
      <c r="D100" s="98" t="s">
        <v>545</v>
      </c>
      <c r="E100" s="176">
        <f>'Hazard &amp; Exposure'!S99</f>
        <v>5.8</v>
      </c>
      <c r="F100" s="176">
        <f>'Hazard &amp; Exposure'!T99</f>
        <v>9.1999999999999993</v>
      </c>
      <c r="G100" s="176">
        <f>'Hazard &amp; Exposure'!U99</f>
        <v>5.3</v>
      </c>
      <c r="H100" s="181">
        <f>'Hazard &amp; Exposure'!V99</f>
        <v>2</v>
      </c>
      <c r="I100" s="183">
        <f>'Hazard &amp; Exposure'!W99</f>
        <v>6.3</v>
      </c>
      <c r="J100" s="182">
        <f>'Hazard &amp; Exposure'!AC99</f>
        <v>8</v>
      </c>
      <c r="K100" s="181">
        <f>'Hazard &amp; Exposure'!Z99</f>
        <v>10</v>
      </c>
      <c r="L100" s="183">
        <f>'Hazard &amp; Exposure'!AD99</f>
        <v>8</v>
      </c>
      <c r="M100" s="183">
        <f t="shared" si="8"/>
        <v>7.2</v>
      </c>
      <c r="N100" s="184">
        <f>Vulnerability!F99</f>
        <v>10</v>
      </c>
      <c r="O100" s="178">
        <f>Vulnerability!I99</f>
        <v>5.5</v>
      </c>
      <c r="P100" s="185">
        <f>Vulnerability!P99</f>
        <v>3.7</v>
      </c>
      <c r="Q100" s="183">
        <f>Vulnerability!Q99</f>
        <v>7.3</v>
      </c>
      <c r="R100" s="184">
        <f>Vulnerability!V99</f>
        <v>7.8</v>
      </c>
      <c r="S100" s="177">
        <f>Vulnerability!AD99</f>
        <v>6.2</v>
      </c>
      <c r="T100" s="177">
        <f>Vulnerability!AG99</f>
        <v>7.9</v>
      </c>
      <c r="U100" s="177">
        <f>Vulnerability!AJ99</f>
        <v>8</v>
      </c>
      <c r="V100" s="177">
        <f>Vulnerability!AM99</f>
        <v>0</v>
      </c>
      <c r="W100" s="177">
        <f>Vulnerability!AP99</f>
        <v>10</v>
      </c>
      <c r="X100" s="185">
        <f>Vulnerability!AQ99</f>
        <v>7.5</v>
      </c>
      <c r="Y100" s="183">
        <f>Vulnerability!AR99</f>
        <v>7.7</v>
      </c>
      <c r="Z100" s="183">
        <f t="shared" si="9"/>
        <v>7.5</v>
      </c>
      <c r="AA100" s="186">
        <f>'Lack of Coping Capacity'!G99</f>
        <v>6.3</v>
      </c>
      <c r="AB100" s="187">
        <f>'Lack of Coping Capacity'!J99</f>
        <v>7.3</v>
      </c>
      <c r="AC100" s="183">
        <f>'Lack of Coping Capacity'!K99</f>
        <v>6.8</v>
      </c>
      <c r="AD100" s="186">
        <f>'Lack of Coping Capacity'!P99</f>
        <v>7.7</v>
      </c>
      <c r="AE100" s="179">
        <f>'Lack of Coping Capacity'!S99</f>
        <v>8.1</v>
      </c>
      <c r="AF100" s="187">
        <f>'Lack of Coping Capacity'!X99</f>
        <v>9.5</v>
      </c>
      <c r="AG100" s="183">
        <f>'Lack of Coping Capacity'!Y99</f>
        <v>8.4</v>
      </c>
      <c r="AH100" s="183">
        <f t="shared" si="10"/>
        <v>7.7</v>
      </c>
      <c r="AI100" s="188">
        <f t="shared" si="11"/>
        <v>7.5</v>
      </c>
    </row>
    <row r="101" spans="1:35" ht="16.5" customHeight="1" thickBot="1" x14ac:dyDescent="0.3">
      <c r="A101" s="142" t="s">
        <v>15</v>
      </c>
      <c r="B101" s="143" t="s">
        <v>417</v>
      </c>
      <c r="C101" s="143" t="s">
        <v>14</v>
      </c>
      <c r="D101" s="144" t="s">
        <v>546</v>
      </c>
      <c r="E101" s="176">
        <f>'Hazard &amp; Exposure'!S100</f>
        <v>2.5</v>
      </c>
      <c r="F101" s="176">
        <f>'Hazard &amp; Exposure'!T100</f>
        <v>7.6</v>
      </c>
      <c r="G101" s="176">
        <f>'Hazard &amp; Exposure'!U100</f>
        <v>7</v>
      </c>
      <c r="H101" s="181">
        <f>'Hazard &amp; Exposure'!V100</f>
        <v>1</v>
      </c>
      <c r="I101" s="183">
        <f>'Hazard &amp; Exposure'!W100</f>
        <v>5.2</v>
      </c>
      <c r="J101" s="182">
        <f>'Hazard &amp; Exposure'!AC100</f>
        <v>8</v>
      </c>
      <c r="K101" s="181">
        <f>'Hazard &amp; Exposure'!Z100</f>
        <v>10</v>
      </c>
      <c r="L101" s="183">
        <f>'Hazard &amp; Exposure'!AD100</f>
        <v>8</v>
      </c>
      <c r="M101" s="183">
        <f t="shared" si="8"/>
        <v>6.8</v>
      </c>
      <c r="N101" s="184">
        <f>Vulnerability!F100</f>
        <v>10</v>
      </c>
      <c r="O101" s="178">
        <f>Vulnerability!I100</f>
        <v>5.3</v>
      </c>
      <c r="P101" s="185">
        <f>Vulnerability!P100</f>
        <v>3.7</v>
      </c>
      <c r="Q101" s="183">
        <f>Vulnerability!Q100</f>
        <v>7.3</v>
      </c>
      <c r="R101" s="184">
        <f>Vulnerability!V100</f>
        <v>0</v>
      </c>
      <c r="S101" s="177">
        <f>Vulnerability!AD100</f>
        <v>5.0999999999999996</v>
      </c>
      <c r="T101" s="177">
        <f>Vulnerability!AG100</f>
        <v>8.1</v>
      </c>
      <c r="U101" s="177">
        <f>Vulnerability!AJ100</f>
        <v>3.1</v>
      </c>
      <c r="V101" s="177">
        <f>Vulnerability!AM100</f>
        <v>0</v>
      </c>
      <c r="W101" s="177">
        <f>Vulnerability!AP100</f>
        <v>2.2000000000000002</v>
      </c>
      <c r="X101" s="185">
        <f>Vulnerability!AQ100</f>
        <v>4.3</v>
      </c>
      <c r="Y101" s="183">
        <f>Vulnerability!AR100</f>
        <v>2.4</v>
      </c>
      <c r="Z101" s="183">
        <f t="shared" si="9"/>
        <v>5.3</v>
      </c>
      <c r="AA101" s="186">
        <f>'Lack of Coping Capacity'!G100</f>
        <v>6.3</v>
      </c>
      <c r="AB101" s="187">
        <f>'Lack of Coping Capacity'!J100</f>
        <v>7.3</v>
      </c>
      <c r="AC101" s="183">
        <f>'Lack of Coping Capacity'!K100</f>
        <v>6.8</v>
      </c>
      <c r="AD101" s="186">
        <f>'Lack of Coping Capacity'!P100</f>
        <v>7.7</v>
      </c>
      <c r="AE101" s="179">
        <f>'Lack of Coping Capacity'!S100</f>
        <v>8.1</v>
      </c>
      <c r="AF101" s="187">
        <f>'Lack of Coping Capacity'!X100</f>
        <v>9.6</v>
      </c>
      <c r="AG101" s="183">
        <f>'Lack of Coping Capacity'!Y100</f>
        <v>8.5</v>
      </c>
      <c r="AH101" s="183">
        <f t="shared" si="10"/>
        <v>7.8</v>
      </c>
      <c r="AI101" s="188">
        <f t="shared" si="11"/>
        <v>6.6</v>
      </c>
    </row>
    <row r="102" spans="1:35" ht="16.5" customHeight="1" x14ac:dyDescent="0.25">
      <c r="A102" s="138" t="s">
        <v>17</v>
      </c>
      <c r="B102" s="139" t="s">
        <v>419</v>
      </c>
      <c r="C102" s="139" t="s">
        <v>16</v>
      </c>
      <c r="D102" s="140" t="s">
        <v>548</v>
      </c>
      <c r="E102" s="176">
        <f>'Hazard &amp; Exposure'!S101</f>
        <v>1.1000000000000001</v>
      </c>
      <c r="F102" s="176">
        <f>'Hazard &amp; Exposure'!T101</f>
        <v>0</v>
      </c>
      <c r="G102" s="176">
        <f>'Hazard &amp; Exposure'!U101</f>
        <v>0.8</v>
      </c>
      <c r="H102" s="181">
        <f>'Hazard &amp; Exposure'!V101</f>
        <v>6</v>
      </c>
      <c r="I102" s="183">
        <f>'Hazard &amp; Exposure'!W101</f>
        <v>2.4</v>
      </c>
      <c r="J102" s="182">
        <f>'Hazard &amp; Exposure'!AC101</f>
        <v>0</v>
      </c>
      <c r="K102" s="181">
        <f>'Hazard &amp; Exposure'!Z101</f>
        <v>3.7</v>
      </c>
      <c r="L102" s="183">
        <f>'Hazard &amp; Exposure'!AD101</f>
        <v>1.9</v>
      </c>
      <c r="M102" s="183">
        <f t="shared" si="8"/>
        <v>2.2000000000000002</v>
      </c>
      <c r="N102" s="184">
        <f>Vulnerability!F101</f>
        <v>4.9000000000000004</v>
      </c>
      <c r="O102" s="178">
        <f>Vulnerability!I101</f>
        <v>3.5</v>
      </c>
      <c r="P102" s="185">
        <f>Vulnerability!P101</f>
        <v>5.2</v>
      </c>
      <c r="Q102" s="183">
        <f>Vulnerability!Q101</f>
        <v>4.5999999999999996</v>
      </c>
      <c r="R102" s="184">
        <f>Vulnerability!V101</f>
        <v>0</v>
      </c>
      <c r="S102" s="177">
        <f>Vulnerability!AD101</f>
        <v>2</v>
      </c>
      <c r="T102" s="177">
        <f>Vulnerability!AG101</f>
        <v>2.8</v>
      </c>
      <c r="U102" s="177">
        <f>Vulnerability!AJ101</f>
        <v>2.2000000000000002</v>
      </c>
      <c r="V102" s="177">
        <f>Vulnerability!AM101</f>
        <v>0</v>
      </c>
      <c r="W102" s="177">
        <f>Vulnerability!AP101</f>
        <v>0</v>
      </c>
      <c r="X102" s="185">
        <f>Vulnerability!AQ101</f>
        <v>1.5</v>
      </c>
      <c r="Y102" s="183">
        <f>Vulnerability!AR101</f>
        <v>0.8</v>
      </c>
      <c r="Z102" s="183">
        <f t="shared" si="9"/>
        <v>2.9</v>
      </c>
      <c r="AA102" s="186">
        <f>'Lack of Coping Capacity'!G101</f>
        <v>6.2</v>
      </c>
      <c r="AB102" s="187">
        <f>'Lack of Coping Capacity'!J101</f>
        <v>5.7</v>
      </c>
      <c r="AC102" s="183">
        <f>'Lack of Coping Capacity'!K101</f>
        <v>6</v>
      </c>
      <c r="AD102" s="186">
        <f>'Lack of Coping Capacity'!P101</f>
        <v>5.0999999999999996</v>
      </c>
      <c r="AE102" s="179">
        <f>'Lack of Coping Capacity'!S101</f>
        <v>2.2000000000000002</v>
      </c>
      <c r="AF102" s="187">
        <f>'Lack of Coping Capacity'!X101</f>
        <v>5.6</v>
      </c>
      <c r="AG102" s="183">
        <f>'Lack of Coping Capacity'!Y101</f>
        <v>4.3</v>
      </c>
      <c r="AH102" s="183">
        <f t="shared" si="10"/>
        <v>5.2</v>
      </c>
      <c r="AI102" s="188">
        <f t="shared" si="11"/>
        <v>3.2</v>
      </c>
    </row>
    <row r="103" spans="1:35" ht="16.5" customHeight="1" x14ac:dyDescent="0.25">
      <c r="A103" s="141" t="s">
        <v>17</v>
      </c>
      <c r="B103" s="116" t="s">
        <v>418</v>
      </c>
      <c r="C103" s="116" t="s">
        <v>16</v>
      </c>
      <c r="D103" s="98" t="s">
        <v>547</v>
      </c>
      <c r="E103" s="176">
        <f>'Hazard &amp; Exposure'!S102</f>
        <v>2.9</v>
      </c>
      <c r="F103" s="176">
        <f>'Hazard &amp; Exposure'!T102</f>
        <v>2.7</v>
      </c>
      <c r="G103" s="176">
        <f>'Hazard &amp; Exposure'!U102</f>
        <v>2.4</v>
      </c>
      <c r="H103" s="181">
        <f>'Hazard &amp; Exposure'!V102</f>
        <v>6</v>
      </c>
      <c r="I103" s="183">
        <f>'Hazard &amp; Exposure'!W102</f>
        <v>3.7</v>
      </c>
      <c r="J103" s="182">
        <f>'Hazard &amp; Exposure'!AC102</f>
        <v>0</v>
      </c>
      <c r="K103" s="181">
        <f>'Hazard &amp; Exposure'!Z102</f>
        <v>3.7</v>
      </c>
      <c r="L103" s="183">
        <f>'Hazard &amp; Exposure'!AD102</f>
        <v>1.9</v>
      </c>
      <c r="M103" s="183">
        <f t="shared" si="8"/>
        <v>2.8</v>
      </c>
      <c r="N103" s="184">
        <f>Vulnerability!F102</f>
        <v>7.5</v>
      </c>
      <c r="O103" s="178">
        <f>Vulnerability!I102</f>
        <v>5.0999999999999996</v>
      </c>
      <c r="P103" s="185">
        <f>Vulnerability!P102</f>
        <v>5.2</v>
      </c>
      <c r="Q103" s="183">
        <f>Vulnerability!Q102</f>
        <v>6.3</v>
      </c>
      <c r="R103" s="184">
        <f>Vulnerability!V102</f>
        <v>0</v>
      </c>
      <c r="S103" s="177">
        <f>Vulnerability!AD102</f>
        <v>1.8</v>
      </c>
      <c r="T103" s="177">
        <f>Vulnerability!AG102</f>
        <v>3.6</v>
      </c>
      <c r="U103" s="177">
        <f>Vulnerability!AJ102</f>
        <v>3.7</v>
      </c>
      <c r="V103" s="177">
        <f>Vulnerability!AM102</f>
        <v>0</v>
      </c>
      <c r="W103" s="177">
        <f>Vulnerability!AP102</f>
        <v>0.8</v>
      </c>
      <c r="X103" s="185">
        <f>Vulnerability!AQ102</f>
        <v>2.1</v>
      </c>
      <c r="Y103" s="183">
        <f>Vulnerability!AR102</f>
        <v>1.1000000000000001</v>
      </c>
      <c r="Z103" s="183">
        <f t="shared" si="9"/>
        <v>4.2</v>
      </c>
      <c r="AA103" s="186">
        <f>'Lack of Coping Capacity'!G102</f>
        <v>6.2</v>
      </c>
      <c r="AB103" s="187">
        <f>'Lack of Coping Capacity'!J102</f>
        <v>5.7</v>
      </c>
      <c r="AC103" s="183">
        <f>'Lack of Coping Capacity'!K102</f>
        <v>6</v>
      </c>
      <c r="AD103" s="186">
        <f>'Lack of Coping Capacity'!P102</f>
        <v>6.8</v>
      </c>
      <c r="AE103" s="179">
        <f>'Lack of Coping Capacity'!S102</f>
        <v>5.4</v>
      </c>
      <c r="AF103" s="187">
        <f>'Lack of Coping Capacity'!X102</f>
        <v>6</v>
      </c>
      <c r="AG103" s="183">
        <f>'Lack of Coping Capacity'!Y102</f>
        <v>6.1</v>
      </c>
      <c r="AH103" s="183">
        <f t="shared" si="10"/>
        <v>6.1</v>
      </c>
      <c r="AI103" s="188">
        <f t="shared" si="11"/>
        <v>4.2</v>
      </c>
    </row>
    <row r="104" spans="1:35" ht="16.5" customHeight="1" x14ac:dyDescent="0.25">
      <c r="A104" s="141" t="s">
        <v>17</v>
      </c>
      <c r="B104" s="116" t="s">
        <v>420</v>
      </c>
      <c r="C104" s="116" t="s">
        <v>16</v>
      </c>
      <c r="D104" s="98" t="s">
        <v>549</v>
      </c>
      <c r="E104" s="176">
        <f>'Hazard &amp; Exposure'!S103</f>
        <v>2.1</v>
      </c>
      <c r="F104" s="176">
        <f>'Hazard &amp; Exposure'!T103</f>
        <v>4.0999999999999996</v>
      </c>
      <c r="G104" s="176">
        <f>'Hazard &amp; Exposure'!U103</f>
        <v>3.7</v>
      </c>
      <c r="H104" s="181">
        <f>'Hazard &amp; Exposure'!V103</f>
        <v>5.5</v>
      </c>
      <c r="I104" s="183">
        <f>'Hazard &amp; Exposure'!W103</f>
        <v>4</v>
      </c>
      <c r="J104" s="182">
        <f>'Hazard &amp; Exposure'!AC103</f>
        <v>0</v>
      </c>
      <c r="K104" s="181">
        <f>'Hazard &amp; Exposure'!Z103</f>
        <v>3.7</v>
      </c>
      <c r="L104" s="183">
        <f>'Hazard &amp; Exposure'!AD103</f>
        <v>1.9</v>
      </c>
      <c r="M104" s="183">
        <f t="shared" si="8"/>
        <v>3</v>
      </c>
      <c r="N104" s="184">
        <f>Vulnerability!F103</f>
        <v>7.5</v>
      </c>
      <c r="O104" s="178">
        <f>Vulnerability!I103</f>
        <v>5.0999999999999996</v>
      </c>
      <c r="P104" s="185">
        <f>Vulnerability!P103</f>
        <v>5.2</v>
      </c>
      <c r="Q104" s="183">
        <f>Vulnerability!Q103</f>
        <v>6.3</v>
      </c>
      <c r="R104" s="184">
        <f>Vulnerability!V103</f>
        <v>0</v>
      </c>
      <c r="S104" s="177">
        <f>Vulnerability!AD103</f>
        <v>2.2999999999999998</v>
      </c>
      <c r="T104" s="177">
        <f>Vulnerability!AG103</f>
        <v>4.8</v>
      </c>
      <c r="U104" s="177">
        <f>Vulnerability!AJ103</f>
        <v>2</v>
      </c>
      <c r="V104" s="177">
        <f>Vulnerability!AM103</f>
        <v>0.1</v>
      </c>
      <c r="W104" s="177">
        <f>Vulnerability!AP103</f>
        <v>5</v>
      </c>
      <c r="X104" s="185">
        <f>Vulnerability!AQ103</f>
        <v>3</v>
      </c>
      <c r="Y104" s="183">
        <f>Vulnerability!AR103</f>
        <v>1.6</v>
      </c>
      <c r="Z104" s="183">
        <f t="shared" si="9"/>
        <v>4.3</v>
      </c>
      <c r="AA104" s="186">
        <f>'Lack of Coping Capacity'!G103</f>
        <v>6.2</v>
      </c>
      <c r="AB104" s="187">
        <f>'Lack of Coping Capacity'!J103</f>
        <v>5.7</v>
      </c>
      <c r="AC104" s="183">
        <f>'Lack of Coping Capacity'!K103</f>
        <v>6</v>
      </c>
      <c r="AD104" s="186">
        <f>'Lack of Coping Capacity'!P103</f>
        <v>6.8</v>
      </c>
      <c r="AE104" s="179">
        <f>'Lack of Coping Capacity'!S103</f>
        <v>5.4</v>
      </c>
      <c r="AF104" s="187">
        <f>'Lack of Coping Capacity'!X103</f>
        <v>6</v>
      </c>
      <c r="AG104" s="183">
        <f>'Lack of Coping Capacity'!Y103</f>
        <v>6.1</v>
      </c>
      <c r="AH104" s="183">
        <f t="shared" si="10"/>
        <v>6.1</v>
      </c>
      <c r="AI104" s="188">
        <f t="shared" si="11"/>
        <v>4.3</v>
      </c>
    </row>
    <row r="105" spans="1:35" ht="16.5" customHeight="1" x14ac:dyDescent="0.25">
      <c r="A105" s="141" t="s">
        <v>17</v>
      </c>
      <c r="B105" s="116" t="s">
        <v>421</v>
      </c>
      <c r="C105" s="116" t="s">
        <v>16</v>
      </c>
      <c r="D105" s="98" t="s">
        <v>550</v>
      </c>
      <c r="E105" s="176">
        <f>'Hazard &amp; Exposure'!S104</f>
        <v>2.1</v>
      </c>
      <c r="F105" s="176">
        <f>'Hazard &amp; Exposure'!T104</f>
        <v>3.4</v>
      </c>
      <c r="G105" s="176">
        <f>'Hazard &amp; Exposure'!U104</f>
        <v>4.7</v>
      </c>
      <c r="H105" s="181">
        <f>'Hazard &amp; Exposure'!V104</f>
        <v>4.9000000000000004</v>
      </c>
      <c r="I105" s="183">
        <f>'Hazard &amp; Exposure'!W104</f>
        <v>3.9</v>
      </c>
      <c r="J105" s="182">
        <f>'Hazard &amp; Exposure'!AC104</f>
        <v>0</v>
      </c>
      <c r="K105" s="181">
        <f>'Hazard &amp; Exposure'!Z104</f>
        <v>3.7</v>
      </c>
      <c r="L105" s="183">
        <f>'Hazard &amp; Exposure'!AD104</f>
        <v>1.9</v>
      </c>
      <c r="M105" s="183">
        <f t="shared" si="8"/>
        <v>3</v>
      </c>
      <c r="N105" s="184">
        <f>Vulnerability!F104</f>
        <v>7.5</v>
      </c>
      <c r="O105" s="178">
        <f>Vulnerability!I104</f>
        <v>5.0999999999999996</v>
      </c>
      <c r="P105" s="185">
        <f>Vulnerability!P104</f>
        <v>5.2</v>
      </c>
      <c r="Q105" s="183">
        <f>Vulnerability!Q104</f>
        <v>6.3</v>
      </c>
      <c r="R105" s="184">
        <f>Vulnerability!V104</f>
        <v>0</v>
      </c>
      <c r="S105" s="177">
        <f>Vulnerability!AD104</f>
        <v>1.4</v>
      </c>
      <c r="T105" s="177">
        <f>Vulnerability!AG104</f>
        <v>4.8</v>
      </c>
      <c r="U105" s="177">
        <f>Vulnerability!AJ104</f>
        <v>4.7</v>
      </c>
      <c r="V105" s="177">
        <f>Vulnerability!AM104</f>
        <v>0.1</v>
      </c>
      <c r="W105" s="177">
        <f>Vulnerability!AP104</f>
        <v>4.7</v>
      </c>
      <c r="X105" s="185">
        <f>Vulnerability!AQ104</f>
        <v>3.4</v>
      </c>
      <c r="Y105" s="183">
        <f>Vulnerability!AR104</f>
        <v>1.9</v>
      </c>
      <c r="Z105" s="183">
        <f t="shared" si="9"/>
        <v>4.5</v>
      </c>
      <c r="AA105" s="186">
        <f>'Lack of Coping Capacity'!G104</f>
        <v>6.2</v>
      </c>
      <c r="AB105" s="187">
        <f>'Lack of Coping Capacity'!J104</f>
        <v>5.7</v>
      </c>
      <c r="AC105" s="183">
        <f>'Lack of Coping Capacity'!K104</f>
        <v>6</v>
      </c>
      <c r="AD105" s="186">
        <f>'Lack of Coping Capacity'!P104</f>
        <v>6.8</v>
      </c>
      <c r="AE105" s="179">
        <f>'Lack of Coping Capacity'!S104</f>
        <v>5.4</v>
      </c>
      <c r="AF105" s="187">
        <f>'Lack of Coping Capacity'!X104</f>
        <v>6</v>
      </c>
      <c r="AG105" s="183">
        <f>'Lack of Coping Capacity'!Y104</f>
        <v>6.1</v>
      </c>
      <c r="AH105" s="183">
        <f t="shared" si="10"/>
        <v>6.1</v>
      </c>
      <c r="AI105" s="188">
        <f t="shared" si="11"/>
        <v>4.4000000000000004</v>
      </c>
    </row>
    <row r="106" spans="1:35" ht="16.5" customHeight="1" x14ac:dyDescent="0.25">
      <c r="A106" s="141" t="s">
        <v>17</v>
      </c>
      <c r="B106" s="116" t="s">
        <v>424</v>
      </c>
      <c r="C106" s="116" t="s">
        <v>16</v>
      </c>
      <c r="D106" s="98" t="s">
        <v>553</v>
      </c>
      <c r="E106" s="176">
        <f>'Hazard &amp; Exposure'!S105</f>
        <v>2.1</v>
      </c>
      <c r="F106" s="176">
        <f>'Hazard &amp; Exposure'!T105</f>
        <v>4.3</v>
      </c>
      <c r="G106" s="176">
        <f>'Hazard &amp; Exposure'!U105</f>
        <v>4</v>
      </c>
      <c r="H106" s="181">
        <f>'Hazard &amp; Exposure'!V105</f>
        <v>5.5</v>
      </c>
      <c r="I106" s="183">
        <f>'Hazard &amp; Exposure'!W105</f>
        <v>4.0999999999999996</v>
      </c>
      <c r="J106" s="182">
        <f>'Hazard &amp; Exposure'!AC105</f>
        <v>0</v>
      </c>
      <c r="K106" s="181">
        <f>'Hazard &amp; Exposure'!Z105</f>
        <v>3.7</v>
      </c>
      <c r="L106" s="183">
        <f>'Hazard &amp; Exposure'!AD105</f>
        <v>1.9</v>
      </c>
      <c r="M106" s="183">
        <f t="shared" si="8"/>
        <v>3.1</v>
      </c>
      <c r="N106" s="184">
        <f>Vulnerability!F105</f>
        <v>7.5</v>
      </c>
      <c r="O106" s="178">
        <f>Vulnerability!I105</f>
        <v>5.0999999999999996</v>
      </c>
      <c r="P106" s="185">
        <f>Vulnerability!P105</f>
        <v>5.2</v>
      </c>
      <c r="Q106" s="183">
        <f>Vulnerability!Q105</f>
        <v>6.3</v>
      </c>
      <c r="R106" s="184">
        <f>Vulnerability!V105</f>
        <v>0</v>
      </c>
      <c r="S106" s="177">
        <f>Vulnerability!AD105</f>
        <v>1.6</v>
      </c>
      <c r="T106" s="177">
        <f>Vulnerability!AG105</f>
        <v>4.8</v>
      </c>
      <c r="U106" s="177">
        <f>Vulnerability!AJ105</f>
        <v>2.9</v>
      </c>
      <c r="V106" s="177">
        <f>Vulnerability!AM105</f>
        <v>0.1</v>
      </c>
      <c r="W106" s="177">
        <f>Vulnerability!AP105</f>
        <v>0.7</v>
      </c>
      <c r="X106" s="185">
        <f>Vulnerability!AQ105</f>
        <v>2.2000000000000002</v>
      </c>
      <c r="Y106" s="183">
        <f>Vulnerability!AR105</f>
        <v>1.2</v>
      </c>
      <c r="Z106" s="183">
        <f t="shared" si="9"/>
        <v>4.2</v>
      </c>
      <c r="AA106" s="186">
        <f>'Lack of Coping Capacity'!G105</f>
        <v>6.2</v>
      </c>
      <c r="AB106" s="187">
        <f>'Lack of Coping Capacity'!J105</f>
        <v>5.7</v>
      </c>
      <c r="AC106" s="183">
        <f>'Lack of Coping Capacity'!K105</f>
        <v>6</v>
      </c>
      <c r="AD106" s="186">
        <f>'Lack of Coping Capacity'!P105</f>
        <v>6.8</v>
      </c>
      <c r="AE106" s="179">
        <f>'Lack of Coping Capacity'!S105</f>
        <v>5.4</v>
      </c>
      <c r="AF106" s="187">
        <f>'Lack of Coping Capacity'!X105</f>
        <v>6</v>
      </c>
      <c r="AG106" s="183">
        <f>'Lack of Coping Capacity'!Y105</f>
        <v>6.1</v>
      </c>
      <c r="AH106" s="183">
        <f t="shared" si="10"/>
        <v>6.1</v>
      </c>
      <c r="AI106" s="188">
        <f t="shared" si="11"/>
        <v>4.3</v>
      </c>
    </row>
    <row r="107" spans="1:35" ht="16.5" customHeight="1" x14ac:dyDescent="0.25">
      <c r="A107" s="141" t="s">
        <v>17</v>
      </c>
      <c r="B107" s="116" t="s">
        <v>423</v>
      </c>
      <c r="C107" s="116" t="s">
        <v>16</v>
      </c>
      <c r="D107" s="98" t="s">
        <v>552</v>
      </c>
      <c r="E107" s="176">
        <f>'Hazard &amp; Exposure'!S106</f>
        <v>3.3</v>
      </c>
      <c r="F107" s="176">
        <f>'Hazard &amp; Exposure'!T106</f>
        <v>6.5</v>
      </c>
      <c r="G107" s="176">
        <f>'Hazard &amp; Exposure'!U106</f>
        <v>0.9</v>
      </c>
      <c r="H107" s="181">
        <f>'Hazard &amp; Exposure'!V106</f>
        <v>4.9000000000000004</v>
      </c>
      <c r="I107" s="183">
        <f>'Hazard &amp; Exposure'!W106</f>
        <v>4.2</v>
      </c>
      <c r="J107" s="182">
        <f>'Hazard &amp; Exposure'!AC106</f>
        <v>0</v>
      </c>
      <c r="K107" s="181">
        <f>'Hazard &amp; Exposure'!Z106</f>
        <v>3.7</v>
      </c>
      <c r="L107" s="183">
        <f>'Hazard &amp; Exposure'!AD106</f>
        <v>1.9</v>
      </c>
      <c r="M107" s="183">
        <f t="shared" si="8"/>
        <v>3.1</v>
      </c>
      <c r="N107" s="184">
        <f>Vulnerability!F106</f>
        <v>7.5</v>
      </c>
      <c r="O107" s="178">
        <f>Vulnerability!I106</f>
        <v>6.1</v>
      </c>
      <c r="P107" s="185">
        <f>Vulnerability!P106</f>
        <v>5.2</v>
      </c>
      <c r="Q107" s="183">
        <f>Vulnerability!Q106</f>
        <v>6.6</v>
      </c>
      <c r="R107" s="184">
        <f>Vulnerability!V106</f>
        <v>0</v>
      </c>
      <c r="S107" s="177">
        <f>Vulnerability!AD106</f>
        <v>1.9</v>
      </c>
      <c r="T107" s="177">
        <f>Vulnerability!AG106</f>
        <v>7.7</v>
      </c>
      <c r="U107" s="177">
        <f>Vulnerability!AJ106</f>
        <v>1.5</v>
      </c>
      <c r="V107" s="177">
        <f>Vulnerability!AM106</f>
        <v>0</v>
      </c>
      <c r="W107" s="177">
        <f>Vulnerability!AP106</f>
        <v>2.5</v>
      </c>
      <c r="X107" s="185">
        <f>Vulnerability!AQ106</f>
        <v>3.3</v>
      </c>
      <c r="Y107" s="183">
        <f>Vulnerability!AR106</f>
        <v>1.8</v>
      </c>
      <c r="Z107" s="183">
        <f t="shared" si="9"/>
        <v>4.5999999999999996</v>
      </c>
      <c r="AA107" s="186">
        <f>'Lack of Coping Capacity'!G106</f>
        <v>6.2</v>
      </c>
      <c r="AB107" s="187">
        <f>'Lack of Coping Capacity'!J106</f>
        <v>5.7</v>
      </c>
      <c r="AC107" s="183">
        <f>'Lack of Coping Capacity'!K106</f>
        <v>6</v>
      </c>
      <c r="AD107" s="186">
        <f>'Lack of Coping Capacity'!P106</f>
        <v>6.9</v>
      </c>
      <c r="AE107" s="179">
        <f>'Lack of Coping Capacity'!S106</f>
        <v>9.4</v>
      </c>
      <c r="AF107" s="187">
        <f>'Lack of Coping Capacity'!X106</f>
        <v>7.3</v>
      </c>
      <c r="AG107" s="183">
        <f>'Lack of Coping Capacity'!Y106</f>
        <v>7.9</v>
      </c>
      <c r="AH107" s="183">
        <f t="shared" si="10"/>
        <v>7.1</v>
      </c>
      <c r="AI107" s="188">
        <f t="shared" si="11"/>
        <v>4.7</v>
      </c>
    </row>
    <row r="108" spans="1:35" ht="16.5" customHeight="1" x14ac:dyDescent="0.25">
      <c r="A108" s="141" t="s">
        <v>17</v>
      </c>
      <c r="B108" s="116" t="s">
        <v>422</v>
      </c>
      <c r="C108" s="116" t="s">
        <v>16</v>
      </c>
      <c r="D108" s="98" t="s">
        <v>551</v>
      </c>
      <c r="E108" s="176">
        <f>'Hazard &amp; Exposure'!S107</f>
        <v>3.2</v>
      </c>
      <c r="F108" s="176">
        <f>'Hazard &amp; Exposure'!T107</f>
        <v>5</v>
      </c>
      <c r="G108" s="176">
        <f>'Hazard &amp; Exposure'!U107</f>
        <v>7.7</v>
      </c>
      <c r="H108" s="181">
        <f>'Hazard &amp; Exposure'!V107</f>
        <v>3</v>
      </c>
      <c r="I108" s="183">
        <f>'Hazard &amp; Exposure'!W107</f>
        <v>5.0999999999999996</v>
      </c>
      <c r="J108" s="182">
        <f>'Hazard &amp; Exposure'!AC107</f>
        <v>4</v>
      </c>
      <c r="K108" s="181">
        <f>'Hazard &amp; Exposure'!Z107</f>
        <v>3.7</v>
      </c>
      <c r="L108" s="183">
        <f>'Hazard &amp; Exposure'!AD107</f>
        <v>3.9</v>
      </c>
      <c r="M108" s="183">
        <f t="shared" si="8"/>
        <v>4.5</v>
      </c>
      <c r="N108" s="184">
        <f>Vulnerability!F107</f>
        <v>7.5</v>
      </c>
      <c r="O108" s="178">
        <f>Vulnerability!I107</f>
        <v>6.1</v>
      </c>
      <c r="P108" s="185">
        <f>Vulnerability!P107</f>
        <v>5.2</v>
      </c>
      <c r="Q108" s="183">
        <f>Vulnerability!Q107</f>
        <v>6.6</v>
      </c>
      <c r="R108" s="184">
        <f>Vulnerability!V107</f>
        <v>0</v>
      </c>
      <c r="S108" s="177">
        <f>Vulnerability!AD107</f>
        <v>2.1</v>
      </c>
      <c r="T108" s="177">
        <f>Vulnerability!AG107</f>
        <v>7.7</v>
      </c>
      <c r="U108" s="177">
        <f>Vulnerability!AJ107</f>
        <v>5.4</v>
      </c>
      <c r="V108" s="177">
        <f>Vulnerability!AM107</f>
        <v>0</v>
      </c>
      <c r="W108" s="177">
        <f>Vulnerability!AP107</f>
        <v>3</v>
      </c>
      <c r="X108" s="185">
        <f>Vulnerability!AQ107</f>
        <v>4.2</v>
      </c>
      <c r="Y108" s="183">
        <f>Vulnerability!AR107</f>
        <v>2.2999999999999998</v>
      </c>
      <c r="Z108" s="183">
        <f t="shared" si="9"/>
        <v>4.8</v>
      </c>
      <c r="AA108" s="186">
        <f>'Lack of Coping Capacity'!G107</f>
        <v>6.2</v>
      </c>
      <c r="AB108" s="187">
        <f>'Lack of Coping Capacity'!J107</f>
        <v>5.7</v>
      </c>
      <c r="AC108" s="183">
        <f>'Lack of Coping Capacity'!K107</f>
        <v>6</v>
      </c>
      <c r="AD108" s="186">
        <f>'Lack of Coping Capacity'!P107</f>
        <v>6.9</v>
      </c>
      <c r="AE108" s="179">
        <f>'Lack of Coping Capacity'!S107</f>
        <v>9.4</v>
      </c>
      <c r="AF108" s="187">
        <f>'Lack of Coping Capacity'!X107</f>
        <v>7.3</v>
      </c>
      <c r="AG108" s="183">
        <f>'Lack of Coping Capacity'!Y107</f>
        <v>7.9</v>
      </c>
      <c r="AH108" s="183">
        <f t="shared" si="10"/>
        <v>7.1</v>
      </c>
      <c r="AI108" s="188">
        <f t="shared" si="11"/>
        <v>5.4</v>
      </c>
    </row>
    <row r="109" spans="1:35" ht="16.5" customHeight="1" x14ac:dyDescent="0.25">
      <c r="A109" s="141" t="s">
        <v>17</v>
      </c>
      <c r="B109" s="116" t="s">
        <v>425</v>
      </c>
      <c r="C109" s="116" t="s">
        <v>16</v>
      </c>
      <c r="D109" s="98" t="s">
        <v>554</v>
      </c>
      <c r="E109" s="176">
        <f>'Hazard &amp; Exposure'!S108</f>
        <v>3.2</v>
      </c>
      <c r="F109" s="176">
        <f>'Hazard &amp; Exposure'!T108</f>
        <v>1.5</v>
      </c>
      <c r="G109" s="176">
        <f>'Hazard &amp; Exposure'!U108</f>
        <v>6.8</v>
      </c>
      <c r="H109" s="181">
        <f>'Hazard &amp; Exposure'!V108</f>
        <v>5.5</v>
      </c>
      <c r="I109" s="183">
        <f>'Hazard &amp; Exposure'!W108</f>
        <v>4.5999999999999996</v>
      </c>
      <c r="J109" s="182">
        <f>'Hazard &amp; Exposure'!AC108</f>
        <v>0</v>
      </c>
      <c r="K109" s="181">
        <f>'Hazard &amp; Exposure'!Z108</f>
        <v>3.7</v>
      </c>
      <c r="L109" s="183">
        <f>'Hazard &amp; Exposure'!AD108</f>
        <v>1.9</v>
      </c>
      <c r="M109" s="183">
        <f t="shared" si="8"/>
        <v>3.4</v>
      </c>
      <c r="N109" s="184">
        <f>Vulnerability!F108</f>
        <v>7</v>
      </c>
      <c r="O109" s="178">
        <f>Vulnerability!I108</f>
        <v>3.9</v>
      </c>
      <c r="P109" s="185">
        <f>Vulnerability!P108</f>
        <v>5.2</v>
      </c>
      <c r="Q109" s="183">
        <f>Vulnerability!Q108</f>
        <v>5.8</v>
      </c>
      <c r="R109" s="184">
        <f>Vulnerability!V108</f>
        <v>0</v>
      </c>
      <c r="S109" s="177">
        <f>Vulnerability!AD108</f>
        <v>1.2</v>
      </c>
      <c r="T109" s="177">
        <f>Vulnerability!AG108</f>
        <v>4</v>
      </c>
      <c r="U109" s="177">
        <f>Vulnerability!AJ108</f>
        <v>5.8</v>
      </c>
      <c r="V109" s="177">
        <f>Vulnerability!AM108</f>
        <v>0</v>
      </c>
      <c r="W109" s="177">
        <f>Vulnerability!AP108</f>
        <v>1.6</v>
      </c>
      <c r="X109" s="185">
        <f>Vulnerability!AQ108</f>
        <v>2.8</v>
      </c>
      <c r="Y109" s="183">
        <f>Vulnerability!AR108</f>
        <v>1.5</v>
      </c>
      <c r="Z109" s="183">
        <f t="shared" si="9"/>
        <v>4</v>
      </c>
      <c r="AA109" s="186">
        <f>'Lack of Coping Capacity'!G108</f>
        <v>6.2</v>
      </c>
      <c r="AB109" s="187">
        <f>'Lack of Coping Capacity'!J108</f>
        <v>5.7</v>
      </c>
      <c r="AC109" s="183">
        <f>'Lack of Coping Capacity'!K108</f>
        <v>6</v>
      </c>
      <c r="AD109" s="186">
        <f>'Lack of Coping Capacity'!P108</f>
        <v>6.9</v>
      </c>
      <c r="AE109" s="179">
        <f>'Lack of Coping Capacity'!S108</f>
        <v>4.3</v>
      </c>
      <c r="AF109" s="187">
        <f>'Lack of Coping Capacity'!X108</f>
        <v>7.2</v>
      </c>
      <c r="AG109" s="183">
        <f>'Lack of Coping Capacity'!Y108</f>
        <v>6.1</v>
      </c>
      <c r="AH109" s="183">
        <f t="shared" si="10"/>
        <v>6.1</v>
      </c>
      <c r="AI109" s="188">
        <f t="shared" si="11"/>
        <v>4.4000000000000004</v>
      </c>
    </row>
    <row r="110" spans="1:35" ht="16.5" customHeight="1" x14ac:dyDescent="0.25">
      <c r="A110" s="141" t="s">
        <v>17</v>
      </c>
      <c r="B110" s="116" t="s">
        <v>426</v>
      </c>
      <c r="C110" s="116" t="s">
        <v>16</v>
      </c>
      <c r="D110" s="98" t="s">
        <v>555</v>
      </c>
      <c r="E110" s="176">
        <f>'Hazard &amp; Exposure'!S109</f>
        <v>5</v>
      </c>
      <c r="F110" s="176">
        <f>'Hazard &amp; Exposure'!T109</f>
        <v>5.7</v>
      </c>
      <c r="G110" s="176">
        <f>'Hazard &amp; Exposure'!U109</f>
        <v>8.6999999999999993</v>
      </c>
      <c r="H110" s="181">
        <f>'Hazard &amp; Exposure'!V109</f>
        <v>5</v>
      </c>
      <c r="I110" s="183">
        <f>'Hazard &amp; Exposure'!W109</f>
        <v>6.4</v>
      </c>
      <c r="J110" s="182">
        <f>'Hazard &amp; Exposure'!AC109</f>
        <v>0</v>
      </c>
      <c r="K110" s="181">
        <f>'Hazard &amp; Exposure'!Z109</f>
        <v>3.7</v>
      </c>
      <c r="L110" s="183">
        <f>'Hazard &amp; Exposure'!AD109</f>
        <v>1.9</v>
      </c>
      <c r="M110" s="183">
        <f t="shared" si="8"/>
        <v>4.5</v>
      </c>
      <c r="N110" s="184">
        <f>Vulnerability!F109</f>
        <v>7</v>
      </c>
      <c r="O110" s="178">
        <f>Vulnerability!I109</f>
        <v>3.9</v>
      </c>
      <c r="P110" s="185">
        <f>Vulnerability!P109</f>
        <v>5.2</v>
      </c>
      <c r="Q110" s="183">
        <f>Vulnerability!Q109</f>
        <v>5.8</v>
      </c>
      <c r="R110" s="184">
        <f>Vulnerability!V109</f>
        <v>0</v>
      </c>
      <c r="S110" s="177">
        <f>Vulnerability!AD109</f>
        <v>2.1</v>
      </c>
      <c r="T110" s="177">
        <f>Vulnerability!AG109</f>
        <v>4.0999999999999996</v>
      </c>
      <c r="U110" s="177">
        <f>Vulnerability!AJ109</f>
        <v>5.8</v>
      </c>
      <c r="V110" s="177">
        <f>Vulnerability!AM109</f>
        <v>0</v>
      </c>
      <c r="W110" s="177">
        <f>Vulnerability!AP109</f>
        <v>10</v>
      </c>
      <c r="X110" s="185">
        <f>Vulnerability!AQ109</f>
        <v>5.8</v>
      </c>
      <c r="Y110" s="183">
        <f>Vulnerability!AR109</f>
        <v>3.4</v>
      </c>
      <c r="Z110" s="183">
        <f t="shared" si="9"/>
        <v>4.7</v>
      </c>
      <c r="AA110" s="186">
        <f>'Lack of Coping Capacity'!G109</f>
        <v>6.2</v>
      </c>
      <c r="AB110" s="187">
        <f>'Lack of Coping Capacity'!J109</f>
        <v>5.7</v>
      </c>
      <c r="AC110" s="183">
        <f>'Lack of Coping Capacity'!K109</f>
        <v>6</v>
      </c>
      <c r="AD110" s="186">
        <f>'Lack of Coping Capacity'!P109</f>
        <v>6.9</v>
      </c>
      <c r="AE110" s="179">
        <f>'Lack of Coping Capacity'!S109</f>
        <v>4.3</v>
      </c>
      <c r="AF110" s="187">
        <f>'Lack of Coping Capacity'!X109</f>
        <v>7.2</v>
      </c>
      <c r="AG110" s="183">
        <f>'Lack of Coping Capacity'!Y109</f>
        <v>6.1</v>
      </c>
      <c r="AH110" s="183">
        <f t="shared" si="10"/>
        <v>6.1</v>
      </c>
      <c r="AI110" s="188">
        <f t="shared" si="11"/>
        <v>5.0999999999999996</v>
      </c>
    </row>
    <row r="111" spans="1:35" ht="16.5" customHeight="1" x14ac:dyDescent="0.25">
      <c r="A111" s="141" t="s">
        <v>17</v>
      </c>
      <c r="B111" s="116" t="s">
        <v>428</v>
      </c>
      <c r="C111" s="116" t="s">
        <v>16</v>
      </c>
      <c r="D111" s="98" t="s">
        <v>557</v>
      </c>
      <c r="E111" s="176">
        <f>'Hazard &amp; Exposure'!S110</f>
        <v>3.2</v>
      </c>
      <c r="F111" s="176">
        <f>'Hazard &amp; Exposure'!T110</f>
        <v>9.1999999999999993</v>
      </c>
      <c r="G111" s="176">
        <f>'Hazard &amp; Exposure'!U110</f>
        <v>3</v>
      </c>
      <c r="H111" s="181">
        <f>'Hazard &amp; Exposure'!V110</f>
        <v>5.5</v>
      </c>
      <c r="I111" s="183">
        <f>'Hazard &amp; Exposure'!W110</f>
        <v>6</v>
      </c>
      <c r="J111" s="182">
        <f>'Hazard &amp; Exposure'!AC110</f>
        <v>4</v>
      </c>
      <c r="K111" s="181">
        <f>'Hazard &amp; Exposure'!Z110</f>
        <v>3.7</v>
      </c>
      <c r="L111" s="183">
        <f>'Hazard &amp; Exposure'!AD110</f>
        <v>3.9</v>
      </c>
      <c r="M111" s="183">
        <f t="shared" si="8"/>
        <v>5</v>
      </c>
      <c r="N111" s="184">
        <f>Vulnerability!F110</f>
        <v>7</v>
      </c>
      <c r="O111" s="178">
        <f>Vulnerability!I110</f>
        <v>3.9</v>
      </c>
      <c r="P111" s="185">
        <f>Vulnerability!P110</f>
        <v>5.2</v>
      </c>
      <c r="Q111" s="183">
        <f>Vulnerability!Q110</f>
        <v>5.8</v>
      </c>
      <c r="R111" s="184">
        <f>Vulnerability!V110</f>
        <v>0</v>
      </c>
      <c r="S111" s="177">
        <f>Vulnerability!AD110</f>
        <v>2.2000000000000002</v>
      </c>
      <c r="T111" s="177">
        <f>Vulnerability!AG110</f>
        <v>3.6</v>
      </c>
      <c r="U111" s="177">
        <f>Vulnerability!AJ110</f>
        <v>3.3</v>
      </c>
      <c r="V111" s="177">
        <f>Vulnerability!AM110</f>
        <v>0.1</v>
      </c>
      <c r="W111" s="177">
        <f>Vulnerability!AP110</f>
        <v>4.2</v>
      </c>
      <c r="X111" s="185">
        <f>Vulnerability!AQ110</f>
        <v>2.8</v>
      </c>
      <c r="Y111" s="183">
        <f>Vulnerability!AR110</f>
        <v>1.5</v>
      </c>
      <c r="Z111" s="183">
        <f t="shared" si="9"/>
        <v>4</v>
      </c>
      <c r="AA111" s="186">
        <f>'Lack of Coping Capacity'!G110</f>
        <v>6.2</v>
      </c>
      <c r="AB111" s="187">
        <f>'Lack of Coping Capacity'!J110</f>
        <v>5.7</v>
      </c>
      <c r="AC111" s="183">
        <f>'Lack of Coping Capacity'!K110</f>
        <v>6</v>
      </c>
      <c r="AD111" s="186">
        <f>'Lack of Coping Capacity'!P110</f>
        <v>6.9</v>
      </c>
      <c r="AE111" s="179">
        <f>'Lack of Coping Capacity'!S110</f>
        <v>4.3</v>
      </c>
      <c r="AF111" s="187">
        <f>'Lack of Coping Capacity'!X110</f>
        <v>7.2</v>
      </c>
      <c r="AG111" s="183">
        <f>'Lack of Coping Capacity'!Y110</f>
        <v>6.1</v>
      </c>
      <c r="AH111" s="183">
        <f t="shared" si="10"/>
        <v>6.1</v>
      </c>
      <c r="AI111" s="188">
        <f t="shared" si="11"/>
        <v>5</v>
      </c>
    </row>
    <row r="112" spans="1:35" ht="16.5" customHeight="1" x14ac:dyDescent="0.25">
      <c r="A112" s="141" t="s">
        <v>17</v>
      </c>
      <c r="B112" s="116" t="s">
        <v>427</v>
      </c>
      <c r="C112" s="116" t="s">
        <v>16</v>
      </c>
      <c r="D112" s="98" t="s">
        <v>556</v>
      </c>
      <c r="E112" s="176">
        <f>'Hazard &amp; Exposure'!S111</f>
        <v>2.9</v>
      </c>
      <c r="F112" s="176">
        <f>'Hazard &amp; Exposure'!T111</f>
        <v>3.1</v>
      </c>
      <c r="G112" s="176">
        <f>'Hazard &amp; Exposure'!U111</f>
        <v>7.2</v>
      </c>
      <c r="H112" s="181">
        <f>'Hazard &amp; Exposure'!V111</f>
        <v>4.9000000000000004</v>
      </c>
      <c r="I112" s="183">
        <f>'Hazard &amp; Exposure'!W111</f>
        <v>4.8</v>
      </c>
      <c r="J112" s="182">
        <f>'Hazard &amp; Exposure'!AC111</f>
        <v>0</v>
      </c>
      <c r="K112" s="181">
        <f>'Hazard &amp; Exposure'!Z111</f>
        <v>3.7</v>
      </c>
      <c r="L112" s="183">
        <f>'Hazard &amp; Exposure'!AD111</f>
        <v>1.9</v>
      </c>
      <c r="M112" s="183">
        <f t="shared" si="8"/>
        <v>3.5</v>
      </c>
      <c r="N112" s="184">
        <f>Vulnerability!F111</f>
        <v>7.5</v>
      </c>
      <c r="O112" s="178">
        <f>Vulnerability!I111</f>
        <v>6.1</v>
      </c>
      <c r="P112" s="185">
        <f>Vulnerability!P111</f>
        <v>5.2</v>
      </c>
      <c r="Q112" s="183">
        <f>Vulnerability!Q111</f>
        <v>6.6</v>
      </c>
      <c r="R112" s="184">
        <f>Vulnerability!V111</f>
        <v>0</v>
      </c>
      <c r="S112" s="177">
        <f>Vulnerability!AD111</f>
        <v>1.6</v>
      </c>
      <c r="T112" s="177">
        <f>Vulnerability!AG111</f>
        <v>7.7</v>
      </c>
      <c r="U112" s="177">
        <f>Vulnerability!AJ111</f>
        <v>3.8</v>
      </c>
      <c r="V112" s="177">
        <f>Vulnerability!AM111</f>
        <v>0</v>
      </c>
      <c r="W112" s="177">
        <f>Vulnerability!AP111</f>
        <v>2.4</v>
      </c>
      <c r="X112" s="185">
        <f>Vulnerability!AQ111</f>
        <v>3.7</v>
      </c>
      <c r="Y112" s="183">
        <f>Vulnerability!AR111</f>
        <v>2</v>
      </c>
      <c r="Z112" s="183">
        <f t="shared" si="9"/>
        <v>4.7</v>
      </c>
      <c r="AA112" s="186">
        <f>'Lack of Coping Capacity'!G111</f>
        <v>6.2</v>
      </c>
      <c r="AB112" s="187">
        <f>'Lack of Coping Capacity'!J111</f>
        <v>5.7</v>
      </c>
      <c r="AC112" s="183">
        <f>'Lack of Coping Capacity'!K111</f>
        <v>6</v>
      </c>
      <c r="AD112" s="186">
        <f>'Lack of Coping Capacity'!P111</f>
        <v>6.9</v>
      </c>
      <c r="AE112" s="179">
        <f>'Lack of Coping Capacity'!S111</f>
        <v>9.4</v>
      </c>
      <c r="AF112" s="187">
        <f>'Lack of Coping Capacity'!X111</f>
        <v>7.3</v>
      </c>
      <c r="AG112" s="183">
        <f>'Lack of Coping Capacity'!Y111</f>
        <v>7.9</v>
      </c>
      <c r="AH112" s="183">
        <f t="shared" si="10"/>
        <v>7.1</v>
      </c>
      <c r="AI112" s="188">
        <f t="shared" si="11"/>
        <v>4.9000000000000004</v>
      </c>
    </row>
    <row r="113" spans="1:35" ht="16.5" customHeight="1" x14ac:dyDescent="0.25">
      <c r="A113" s="141" t="s">
        <v>17</v>
      </c>
      <c r="B113" s="116" t="s">
        <v>429</v>
      </c>
      <c r="C113" s="116" t="s">
        <v>16</v>
      </c>
      <c r="D113" s="98" t="s">
        <v>558</v>
      </c>
      <c r="E113" s="176">
        <f>'Hazard &amp; Exposure'!S112</f>
        <v>4.3</v>
      </c>
      <c r="F113" s="176">
        <f>'Hazard &amp; Exposure'!T112</f>
        <v>3.7</v>
      </c>
      <c r="G113" s="176">
        <f>'Hazard &amp; Exposure'!U112</f>
        <v>3.8</v>
      </c>
      <c r="H113" s="181">
        <f>'Hazard &amp; Exposure'!V112</f>
        <v>4.5</v>
      </c>
      <c r="I113" s="183">
        <f>'Hazard &amp; Exposure'!W112</f>
        <v>4.0999999999999996</v>
      </c>
      <c r="J113" s="182">
        <f>'Hazard &amp; Exposure'!AC112</f>
        <v>0</v>
      </c>
      <c r="K113" s="181">
        <f>'Hazard &amp; Exposure'!Z112</f>
        <v>3.7</v>
      </c>
      <c r="L113" s="183">
        <f>'Hazard &amp; Exposure'!AD112</f>
        <v>1.9</v>
      </c>
      <c r="M113" s="183">
        <f t="shared" si="8"/>
        <v>3.1</v>
      </c>
      <c r="N113" s="184">
        <f>Vulnerability!F112</f>
        <v>7.5</v>
      </c>
      <c r="O113" s="178">
        <f>Vulnerability!I112</f>
        <v>6.1</v>
      </c>
      <c r="P113" s="185">
        <f>Vulnerability!P112</f>
        <v>5.2</v>
      </c>
      <c r="Q113" s="183">
        <f>Vulnerability!Q112</f>
        <v>6.6</v>
      </c>
      <c r="R113" s="184">
        <f>Vulnerability!V112</f>
        <v>0</v>
      </c>
      <c r="S113" s="177">
        <f>Vulnerability!AD112</f>
        <v>1.7</v>
      </c>
      <c r="T113" s="177">
        <f>Vulnerability!AG112</f>
        <v>5.5</v>
      </c>
      <c r="U113" s="177">
        <f>Vulnerability!AJ112</f>
        <v>2.7</v>
      </c>
      <c r="V113" s="177">
        <f>Vulnerability!AM112</f>
        <v>0</v>
      </c>
      <c r="W113" s="177">
        <f>Vulnerability!AP112</f>
        <v>8.6999999999999993</v>
      </c>
      <c r="X113" s="185">
        <f>Vulnerability!AQ112</f>
        <v>4.5999999999999996</v>
      </c>
      <c r="Y113" s="183">
        <f>Vulnerability!AR112</f>
        <v>2.6</v>
      </c>
      <c r="Z113" s="183">
        <f t="shared" si="9"/>
        <v>4.9000000000000004</v>
      </c>
      <c r="AA113" s="186">
        <f>'Lack of Coping Capacity'!G112</f>
        <v>6.2</v>
      </c>
      <c r="AB113" s="187">
        <f>'Lack of Coping Capacity'!J112</f>
        <v>5.7</v>
      </c>
      <c r="AC113" s="183">
        <f>'Lack of Coping Capacity'!K112</f>
        <v>6</v>
      </c>
      <c r="AD113" s="186">
        <f>'Lack of Coping Capacity'!P112</f>
        <v>6.9</v>
      </c>
      <c r="AE113" s="179">
        <f>'Lack of Coping Capacity'!S112</f>
        <v>9.4</v>
      </c>
      <c r="AF113" s="187">
        <f>'Lack of Coping Capacity'!X112</f>
        <v>7.3</v>
      </c>
      <c r="AG113" s="183">
        <f>'Lack of Coping Capacity'!Y112</f>
        <v>7.9</v>
      </c>
      <c r="AH113" s="183">
        <f t="shared" si="10"/>
        <v>7.1</v>
      </c>
      <c r="AI113" s="188">
        <f t="shared" si="11"/>
        <v>4.8</v>
      </c>
    </row>
    <row r="114" spans="1:35" ht="16.5" customHeight="1" x14ac:dyDescent="0.25">
      <c r="A114" s="141" t="s">
        <v>17</v>
      </c>
      <c r="B114" s="116" t="s">
        <v>430</v>
      </c>
      <c r="C114" s="116" t="s">
        <v>16</v>
      </c>
      <c r="D114" s="98" t="s">
        <v>559</v>
      </c>
      <c r="E114" s="176">
        <f>'Hazard &amp; Exposure'!S113</f>
        <v>2.1</v>
      </c>
      <c r="F114" s="176">
        <f>'Hazard &amp; Exposure'!T113</f>
        <v>0</v>
      </c>
      <c r="G114" s="176">
        <f>'Hazard &amp; Exposure'!U113</f>
        <v>4.3</v>
      </c>
      <c r="H114" s="181">
        <f>'Hazard &amp; Exposure'!V113</f>
        <v>6</v>
      </c>
      <c r="I114" s="183">
        <f>'Hazard &amp; Exposure'!W113</f>
        <v>3.4</v>
      </c>
      <c r="J114" s="182">
        <f>'Hazard &amp; Exposure'!AC113</f>
        <v>0</v>
      </c>
      <c r="K114" s="181">
        <f>'Hazard &amp; Exposure'!Z113</f>
        <v>3.7</v>
      </c>
      <c r="L114" s="183">
        <f>'Hazard &amp; Exposure'!AD113</f>
        <v>1.9</v>
      </c>
      <c r="M114" s="183">
        <f t="shared" si="8"/>
        <v>2.7</v>
      </c>
      <c r="N114" s="184">
        <f>Vulnerability!F113</f>
        <v>4.9000000000000004</v>
      </c>
      <c r="O114" s="178">
        <f>Vulnerability!I113</f>
        <v>3.5</v>
      </c>
      <c r="P114" s="185">
        <f>Vulnerability!P113</f>
        <v>5.2</v>
      </c>
      <c r="Q114" s="183">
        <f>Vulnerability!Q113</f>
        <v>4.5999999999999996</v>
      </c>
      <c r="R114" s="184">
        <f>Vulnerability!V113</f>
        <v>0</v>
      </c>
      <c r="S114" s="177">
        <f>Vulnerability!AD113</f>
        <v>1.3</v>
      </c>
      <c r="T114" s="177">
        <f>Vulnerability!AG113</f>
        <v>2.8</v>
      </c>
      <c r="U114" s="177">
        <f>Vulnerability!AJ113</f>
        <v>4.7</v>
      </c>
      <c r="V114" s="177">
        <f>Vulnerability!AM113</f>
        <v>0</v>
      </c>
      <c r="W114" s="177">
        <f>Vulnerability!AP113</f>
        <v>0.9</v>
      </c>
      <c r="X114" s="185">
        <f>Vulnerability!AQ113</f>
        <v>2.1</v>
      </c>
      <c r="Y114" s="183">
        <f>Vulnerability!AR113</f>
        <v>1.1000000000000001</v>
      </c>
      <c r="Z114" s="183">
        <f t="shared" si="9"/>
        <v>3</v>
      </c>
      <c r="AA114" s="186">
        <f>'Lack of Coping Capacity'!G113</f>
        <v>6.2</v>
      </c>
      <c r="AB114" s="187">
        <f>'Lack of Coping Capacity'!J113</f>
        <v>5.7</v>
      </c>
      <c r="AC114" s="183">
        <f>'Lack of Coping Capacity'!K113</f>
        <v>6</v>
      </c>
      <c r="AD114" s="186">
        <f>'Lack of Coping Capacity'!P113</f>
        <v>5.0999999999999996</v>
      </c>
      <c r="AE114" s="179">
        <f>'Lack of Coping Capacity'!S113</f>
        <v>2.2000000000000002</v>
      </c>
      <c r="AF114" s="187">
        <f>'Lack of Coping Capacity'!X113</f>
        <v>5.6</v>
      </c>
      <c r="AG114" s="183">
        <f>'Lack of Coping Capacity'!Y113</f>
        <v>4.3</v>
      </c>
      <c r="AH114" s="183">
        <f t="shared" si="10"/>
        <v>5.2</v>
      </c>
      <c r="AI114" s="188">
        <f t="shared" si="11"/>
        <v>3.5</v>
      </c>
    </row>
    <row r="115" spans="1:35" ht="16.5" customHeight="1" thickBot="1" x14ac:dyDescent="0.3">
      <c r="A115" s="142" t="s">
        <v>17</v>
      </c>
      <c r="B115" s="143" t="s">
        <v>431</v>
      </c>
      <c r="C115" s="143" t="s">
        <v>16</v>
      </c>
      <c r="D115" s="144" t="s">
        <v>560</v>
      </c>
      <c r="E115" s="176">
        <f>'Hazard &amp; Exposure'!S114</f>
        <v>2.9</v>
      </c>
      <c r="F115" s="176">
        <f>'Hazard &amp; Exposure'!T114</f>
        <v>1.5</v>
      </c>
      <c r="G115" s="176">
        <f>'Hazard &amp; Exposure'!U114</f>
        <v>3.6</v>
      </c>
      <c r="H115" s="181">
        <f>'Hazard &amp; Exposure'!V114</f>
        <v>3.5</v>
      </c>
      <c r="I115" s="183">
        <f>'Hazard &amp; Exposure'!W114</f>
        <v>2.9</v>
      </c>
      <c r="J115" s="182">
        <f>'Hazard &amp; Exposure'!AC114</f>
        <v>5</v>
      </c>
      <c r="K115" s="181">
        <f>'Hazard &amp; Exposure'!Z114</f>
        <v>3.7</v>
      </c>
      <c r="L115" s="183">
        <f>'Hazard &amp; Exposure'!AD114</f>
        <v>4.4000000000000004</v>
      </c>
      <c r="M115" s="183">
        <f t="shared" si="8"/>
        <v>3.7</v>
      </c>
      <c r="N115" s="184">
        <f>Vulnerability!F114</f>
        <v>7.5</v>
      </c>
      <c r="O115" s="178">
        <f>Vulnerability!I114</f>
        <v>6.1</v>
      </c>
      <c r="P115" s="185">
        <f>Vulnerability!P114</f>
        <v>5.2</v>
      </c>
      <c r="Q115" s="183">
        <f>Vulnerability!Q114</f>
        <v>6.6</v>
      </c>
      <c r="R115" s="184">
        <f>Vulnerability!V114</f>
        <v>0</v>
      </c>
      <c r="S115" s="177">
        <f>Vulnerability!AD114</f>
        <v>2.4</v>
      </c>
      <c r="T115" s="177">
        <f>Vulnerability!AG114</f>
        <v>7.7</v>
      </c>
      <c r="U115" s="177">
        <f>Vulnerability!AJ114</f>
        <v>0.5</v>
      </c>
      <c r="V115" s="177">
        <f>Vulnerability!AM114</f>
        <v>0</v>
      </c>
      <c r="W115" s="177">
        <f>Vulnerability!AP114</f>
        <v>1.3</v>
      </c>
      <c r="X115" s="185">
        <f>Vulnerability!AQ114</f>
        <v>3</v>
      </c>
      <c r="Y115" s="183">
        <f>Vulnerability!AR114</f>
        <v>1.6</v>
      </c>
      <c r="Z115" s="183">
        <f t="shared" si="9"/>
        <v>4.5999999999999996</v>
      </c>
      <c r="AA115" s="186">
        <f>'Lack of Coping Capacity'!G114</f>
        <v>6.2</v>
      </c>
      <c r="AB115" s="187">
        <f>'Lack of Coping Capacity'!J114</f>
        <v>5.7</v>
      </c>
      <c r="AC115" s="183">
        <f>'Lack of Coping Capacity'!K114</f>
        <v>6</v>
      </c>
      <c r="AD115" s="186">
        <f>'Lack of Coping Capacity'!P114</f>
        <v>6.9</v>
      </c>
      <c r="AE115" s="179">
        <f>'Lack of Coping Capacity'!S114</f>
        <v>9.4</v>
      </c>
      <c r="AF115" s="187">
        <f>'Lack of Coping Capacity'!X114</f>
        <v>7.3</v>
      </c>
      <c r="AG115" s="183">
        <f>'Lack of Coping Capacity'!Y114</f>
        <v>7.9</v>
      </c>
      <c r="AH115" s="183">
        <f t="shared" si="10"/>
        <v>7.1</v>
      </c>
      <c r="AI115" s="188">
        <f t="shared" si="11"/>
        <v>4.9000000000000004</v>
      </c>
    </row>
    <row r="116" spans="1:35" ht="16.5" customHeight="1" x14ac:dyDescent="0.25">
      <c r="A116" s="138" t="s">
        <v>5</v>
      </c>
      <c r="B116" s="139" t="s">
        <v>433</v>
      </c>
      <c r="C116" s="139" t="s">
        <v>4</v>
      </c>
      <c r="D116" s="140" t="s">
        <v>562</v>
      </c>
      <c r="E116" s="176">
        <f>'Hazard &amp; Exposure'!S115</f>
        <v>5.4</v>
      </c>
      <c r="F116" s="176">
        <f>'Hazard &amp; Exposure'!T115</f>
        <v>9</v>
      </c>
      <c r="G116" s="176">
        <f>'Hazard &amp; Exposure'!U115</f>
        <v>0.1</v>
      </c>
      <c r="H116" s="181">
        <f>'Hazard &amp; Exposure'!V115</f>
        <v>6.1</v>
      </c>
      <c r="I116" s="183">
        <f>'Hazard &amp; Exposure'!W115</f>
        <v>6</v>
      </c>
      <c r="J116" s="182">
        <f>'Hazard &amp; Exposure'!AC115</f>
        <v>0</v>
      </c>
      <c r="K116" s="181">
        <f>'Hazard &amp; Exposure'!Z115</f>
        <v>10</v>
      </c>
      <c r="L116" s="183">
        <f>'Hazard &amp; Exposure'!AD115</f>
        <v>5</v>
      </c>
      <c r="M116" s="183">
        <f t="shared" si="8"/>
        <v>5.5</v>
      </c>
      <c r="N116" s="184">
        <f>Vulnerability!F115</f>
        <v>9.4</v>
      </c>
      <c r="O116" s="178">
        <f>Vulnerability!I115</f>
        <v>4.7</v>
      </c>
      <c r="P116" s="185">
        <f>Vulnerability!P115</f>
        <v>2.6</v>
      </c>
      <c r="Q116" s="183">
        <f>Vulnerability!Q115</f>
        <v>6.5</v>
      </c>
      <c r="R116" s="184">
        <f>Vulnerability!V115</f>
        <v>0</v>
      </c>
      <c r="S116" s="177">
        <f>Vulnerability!AD115</f>
        <v>3.6</v>
      </c>
      <c r="T116" s="177">
        <f>Vulnerability!AG115</f>
        <v>7.1</v>
      </c>
      <c r="U116" s="177">
        <f>Vulnerability!AJ115</f>
        <v>6.8</v>
      </c>
      <c r="V116" s="177">
        <f>Vulnerability!AM115</f>
        <v>0</v>
      </c>
      <c r="W116" s="177">
        <f>Vulnerability!AP115</f>
        <v>10</v>
      </c>
      <c r="X116" s="185">
        <f>Vulnerability!AQ115</f>
        <v>6.7</v>
      </c>
      <c r="Y116" s="183">
        <f>Vulnerability!AR115</f>
        <v>4.0999999999999996</v>
      </c>
      <c r="Z116" s="183">
        <f t="shared" si="9"/>
        <v>5.4</v>
      </c>
      <c r="AA116" s="186">
        <f>'Lack of Coping Capacity'!G115</f>
        <v>9.1999999999999993</v>
      </c>
      <c r="AB116" s="187">
        <f>'Lack of Coping Capacity'!J115</f>
        <v>8</v>
      </c>
      <c r="AC116" s="183">
        <f>'Lack of Coping Capacity'!K115</f>
        <v>8.6</v>
      </c>
      <c r="AD116" s="186">
        <f>'Lack of Coping Capacity'!P115</f>
        <v>9.3000000000000007</v>
      </c>
      <c r="AE116" s="179">
        <f>'Lack of Coping Capacity'!S115</f>
        <v>6.3</v>
      </c>
      <c r="AF116" s="187">
        <f>'Lack of Coping Capacity'!X115</f>
        <v>9.3000000000000007</v>
      </c>
      <c r="AG116" s="183">
        <f>'Lack of Coping Capacity'!Y115</f>
        <v>8.3000000000000007</v>
      </c>
      <c r="AH116" s="183">
        <f t="shared" si="10"/>
        <v>8.5</v>
      </c>
      <c r="AI116" s="188">
        <f t="shared" si="11"/>
        <v>6.3</v>
      </c>
    </row>
    <row r="117" spans="1:35" ht="16.5" customHeight="1" x14ac:dyDescent="0.25">
      <c r="A117" s="141" t="s">
        <v>5</v>
      </c>
      <c r="B117" s="116" t="s">
        <v>432</v>
      </c>
      <c r="C117" s="116" t="s">
        <v>4</v>
      </c>
      <c r="D117" s="98" t="s">
        <v>561</v>
      </c>
      <c r="E117" s="176">
        <f>'Hazard &amp; Exposure'!S116</f>
        <v>4.3</v>
      </c>
      <c r="F117" s="176">
        <f>'Hazard &amp; Exposure'!T116</f>
        <v>8.9</v>
      </c>
      <c r="G117" s="176">
        <f>'Hazard &amp; Exposure'!U116</f>
        <v>0.2</v>
      </c>
      <c r="H117" s="181">
        <f>'Hazard &amp; Exposure'!V116</f>
        <v>5.6</v>
      </c>
      <c r="I117" s="183">
        <f>'Hazard &amp; Exposure'!W116</f>
        <v>5.6</v>
      </c>
      <c r="J117" s="182">
        <f>'Hazard &amp; Exposure'!AC116</f>
        <v>0</v>
      </c>
      <c r="K117" s="181">
        <f>'Hazard &amp; Exposure'!Z116</f>
        <v>10</v>
      </c>
      <c r="L117" s="183">
        <f>'Hazard &amp; Exposure'!AD116</f>
        <v>5</v>
      </c>
      <c r="M117" s="183">
        <f t="shared" si="8"/>
        <v>5.3</v>
      </c>
      <c r="N117" s="184">
        <f>Vulnerability!F116</f>
        <v>9.4</v>
      </c>
      <c r="O117" s="178">
        <f>Vulnerability!I116</f>
        <v>4.8</v>
      </c>
      <c r="P117" s="185">
        <f>Vulnerability!P116</f>
        <v>2.6</v>
      </c>
      <c r="Q117" s="183">
        <f>Vulnerability!Q116</f>
        <v>6.6</v>
      </c>
      <c r="R117" s="184">
        <f>Vulnerability!V116</f>
        <v>0</v>
      </c>
      <c r="S117" s="177">
        <f>Vulnerability!AD116</f>
        <v>1.9</v>
      </c>
      <c r="T117" s="177">
        <f>Vulnerability!AG116</f>
        <v>7.9</v>
      </c>
      <c r="U117" s="177">
        <f>Vulnerability!AJ116</f>
        <v>6.8</v>
      </c>
      <c r="V117" s="177">
        <f>Vulnerability!AM116</f>
        <v>0</v>
      </c>
      <c r="W117" s="177">
        <f>Vulnerability!AP116</f>
        <v>10</v>
      </c>
      <c r="X117" s="185">
        <f>Vulnerability!AQ116</f>
        <v>6.8</v>
      </c>
      <c r="Y117" s="183">
        <f>Vulnerability!AR116</f>
        <v>4.2</v>
      </c>
      <c r="Z117" s="183">
        <f t="shared" si="9"/>
        <v>5.5</v>
      </c>
      <c r="AA117" s="186">
        <f>'Lack of Coping Capacity'!G116</f>
        <v>9.1999999999999993</v>
      </c>
      <c r="AB117" s="187">
        <f>'Lack of Coping Capacity'!J116</f>
        <v>8</v>
      </c>
      <c r="AC117" s="183">
        <f>'Lack of Coping Capacity'!K116</f>
        <v>8.6</v>
      </c>
      <c r="AD117" s="186">
        <f>'Lack of Coping Capacity'!P116</f>
        <v>9.4</v>
      </c>
      <c r="AE117" s="179">
        <f>'Lack of Coping Capacity'!S116</f>
        <v>8.9</v>
      </c>
      <c r="AF117" s="187">
        <f>'Lack of Coping Capacity'!X116</f>
        <v>9.8000000000000007</v>
      </c>
      <c r="AG117" s="183">
        <f>'Lack of Coping Capacity'!Y116</f>
        <v>9.4</v>
      </c>
      <c r="AH117" s="183">
        <f t="shared" si="10"/>
        <v>9</v>
      </c>
      <c r="AI117" s="188">
        <f t="shared" si="11"/>
        <v>6.4</v>
      </c>
    </row>
    <row r="118" spans="1:35" ht="16.5" customHeight="1" x14ac:dyDescent="0.25">
      <c r="A118" s="141" t="s">
        <v>5</v>
      </c>
      <c r="B118" s="116" t="s">
        <v>434</v>
      </c>
      <c r="C118" s="116" t="s">
        <v>4</v>
      </c>
      <c r="D118" s="98" t="s">
        <v>563</v>
      </c>
      <c r="E118" s="176">
        <f>'Hazard &amp; Exposure'!S117</f>
        <v>0</v>
      </c>
      <c r="F118" s="176">
        <f>'Hazard &amp; Exposure'!T117</f>
        <v>0</v>
      </c>
      <c r="G118" s="176">
        <f>'Hazard &amp; Exposure'!U117</f>
        <v>0</v>
      </c>
      <c r="H118" s="181">
        <f>'Hazard &amp; Exposure'!V117</f>
        <v>3.6</v>
      </c>
      <c r="I118" s="183">
        <f>'Hazard &amp; Exposure'!W117</f>
        <v>1</v>
      </c>
      <c r="J118" s="182">
        <f>'Hazard &amp; Exposure'!AC117</f>
        <v>0</v>
      </c>
      <c r="K118" s="181">
        <f>'Hazard &amp; Exposure'!Z117</f>
        <v>10</v>
      </c>
      <c r="L118" s="183">
        <f>'Hazard &amp; Exposure'!AD117</f>
        <v>5</v>
      </c>
      <c r="M118" s="183">
        <f t="shared" si="8"/>
        <v>3.3</v>
      </c>
      <c r="N118" s="184">
        <f>Vulnerability!F117</f>
        <v>9.4</v>
      </c>
      <c r="O118" s="178">
        <f>Vulnerability!I117</f>
        <v>4.7</v>
      </c>
      <c r="P118" s="185">
        <f>Vulnerability!P117</f>
        <v>2.6</v>
      </c>
      <c r="Q118" s="183">
        <f>Vulnerability!Q117</f>
        <v>6.5</v>
      </c>
      <c r="R118" s="184">
        <f>Vulnerability!V117</f>
        <v>0</v>
      </c>
      <c r="S118" s="177">
        <f>Vulnerability!AD117</f>
        <v>3.7</v>
      </c>
      <c r="T118" s="177">
        <f>Vulnerability!AG117</f>
        <v>6.8</v>
      </c>
      <c r="U118" s="177">
        <f>Vulnerability!AJ117</f>
        <v>6.8</v>
      </c>
      <c r="V118" s="177">
        <f>Vulnerability!AM117</f>
        <v>0</v>
      </c>
      <c r="W118" s="177">
        <f>Vulnerability!AP117</f>
        <v>2.4</v>
      </c>
      <c r="X118" s="185">
        <f>Vulnerability!AQ117</f>
        <v>4.4000000000000004</v>
      </c>
      <c r="Y118" s="183">
        <f>Vulnerability!AR117</f>
        <v>2.5</v>
      </c>
      <c r="Z118" s="183">
        <f t="shared" si="9"/>
        <v>4.8</v>
      </c>
      <c r="AA118" s="186">
        <f>'Lack of Coping Capacity'!G117</f>
        <v>9.1999999999999993</v>
      </c>
      <c r="AB118" s="187">
        <f>'Lack of Coping Capacity'!J117</f>
        <v>8</v>
      </c>
      <c r="AC118" s="183">
        <f>'Lack of Coping Capacity'!K117</f>
        <v>8.6</v>
      </c>
      <c r="AD118" s="186">
        <f>'Lack of Coping Capacity'!P117</f>
        <v>8.9</v>
      </c>
      <c r="AE118" s="179">
        <f>'Lack of Coping Capacity'!S117</f>
        <v>10</v>
      </c>
      <c r="AF118" s="187">
        <f>'Lack of Coping Capacity'!X117</f>
        <v>9.6999999999999993</v>
      </c>
      <c r="AG118" s="183">
        <f>'Lack of Coping Capacity'!Y117</f>
        <v>9.5</v>
      </c>
      <c r="AH118" s="183">
        <f t="shared" si="10"/>
        <v>9.1</v>
      </c>
      <c r="AI118" s="188">
        <f t="shared" si="11"/>
        <v>5.2</v>
      </c>
    </row>
    <row r="119" spans="1:35" ht="16.5" customHeight="1" x14ac:dyDescent="0.25">
      <c r="A119" s="141" t="s">
        <v>5</v>
      </c>
      <c r="B119" s="116" t="s">
        <v>435</v>
      </c>
      <c r="C119" s="116" t="s">
        <v>4</v>
      </c>
      <c r="D119" s="98" t="s">
        <v>564</v>
      </c>
      <c r="E119" s="176">
        <f>'Hazard &amp; Exposure'!S118</f>
        <v>0.7</v>
      </c>
      <c r="F119" s="176">
        <f>'Hazard &amp; Exposure'!T118</f>
        <v>6.7</v>
      </c>
      <c r="G119" s="176">
        <f>'Hazard &amp; Exposure'!U118</f>
        <v>0.9</v>
      </c>
      <c r="H119" s="181">
        <f>'Hazard &amp; Exposure'!V118</f>
        <v>4.5999999999999996</v>
      </c>
      <c r="I119" s="183">
        <f>'Hazard &amp; Exposure'!W118</f>
        <v>3.7</v>
      </c>
      <c r="J119" s="182">
        <f>'Hazard &amp; Exposure'!AC118</f>
        <v>0</v>
      </c>
      <c r="K119" s="181">
        <f>'Hazard &amp; Exposure'!Z118</f>
        <v>10</v>
      </c>
      <c r="L119" s="183">
        <f>'Hazard &amp; Exposure'!AD118</f>
        <v>5</v>
      </c>
      <c r="M119" s="183">
        <f t="shared" si="8"/>
        <v>4.4000000000000004</v>
      </c>
      <c r="N119" s="184">
        <f>Vulnerability!F118</f>
        <v>9.4</v>
      </c>
      <c r="O119" s="178">
        <f>Vulnerability!I118</f>
        <v>4.7</v>
      </c>
      <c r="P119" s="185">
        <f>Vulnerability!P118</f>
        <v>2.6</v>
      </c>
      <c r="Q119" s="183">
        <f>Vulnerability!Q118</f>
        <v>6.5</v>
      </c>
      <c r="R119" s="184">
        <f>Vulnerability!V118</f>
        <v>0</v>
      </c>
      <c r="S119" s="177">
        <f>Vulnerability!AD118</f>
        <v>3.6</v>
      </c>
      <c r="T119" s="177">
        <f>Vulnerability!AG118</f>
        <v>7.7</v>
      </c>
      <c r="U119" s="177">
        <f>Vulnerability!AJ118</f>
        <v>4.0999999999999996</v>
      </c>
      <c r="V119" s="177">
        <f>Vulnerability!AM118</f>
        <v>10</v>
      </c>
      <c r="W119" s="177">
        <f>Vulnerability!AP118</f>
        <v>0</v>
      </c>
      <c r="X119" s="185">
        <f>Vulnerability!AQ118</f>
        <v>6.4</v>
      </c>
      <c r="Y119" s="183">
        <f>Vulnerability!AR118</f>
        <v>3.9</v>
      </c>
      <c r="Z119" s="183">
        <f t="shared" si="9"/>
        <v>5.3</v>
      </c>
      <c r="AA119" s="186">
        <f>'Lack of Coping Capacity'!G118</f>
        <v>9.1999999999999993</v>
      </c>
      <c r="AB119" s="187">
        <f>'Lack of Coping Capacity'!J118</f>
        <v>8</v>
      </c>
      <c r="AC119" s="183">
        <f>'Lack of Coping Capacity'!K118</f>
        <v>8.6</v>
      </c>
      <c r="AD119" s="186">
        <f>'Lack of Coping Capacity'!P118</f>
        <v>9.4</v>
      </c>
      <c r="AE119" s="179">
        <f>'Lack of Coping Capacity'!S118</f>
        <v>6.5</v>
      </c>
      <c r="AF119" s="187">
        <f>'Lack of Coping Capacity'!X118</f>
        <v>9.9</v>
      </c>
      <c r="AG119" s="183">
        <f>'Lack of Coping Capacity'!Y118</f>
        <v>8.6</v>
      </c>
      <c r="AH119" s="183">
        <f t="shared" si="10"/>
        <v>8.6</v>
      </c>
      <c r="AI119" s="188">
        <f t="shared" si="11"/>
        <v>5.9</v>
      </c>
    </row>
    <row r="120" spans="1:35" ht="16.5" customHeight="1" x14ac:dyDescent="0.25">
      <c r="A120" s="141" t="s">
        <v>5</v>
      </c>
      <c r="B120" s="116" t="s">
        <v>745</v>
      </c>
      <c r="C120" s="116" t="s">
        <v>4</v>
      </c>
      <c r="D120" s="98" t="s">
        <v>747</v>
      </c>
      <c r="E120" s="176">
        <f>'Hazard &amp; Exposure'!S119</f>
        <v>2.5</v>
      </c>
      <c r="F120" s="176">
        <f>'Hazard &amp; Exposure'!T119</f>
        <v>0</v>
      </c>
      <c r="G120" s="176">
        <f>'Hazard &amp; Exposure'!U119</f>
        <v>0</v>
      </c>
      <c r="H120" s="181">
        <f>'Hazard &amp; Exposure'!V119</f>
        <v>3.6</v>
      </c>
      <c r="I120" s="183">
        <f>'Hazard &amp; Exposure'!W119</f>
        <v>1.7</v>
      </c>
      <c r="J120" s="182">
        <f>'Hazard &amp; Exposure'!AC119</f>
        <v>0</v>
      </c>
      <c r="K120" s="181">
        <f>'Hazard &amp; Exposure'!Z119</f>
        <v>10</v>
      </c>
      <c r="L120" s="183">
        <f>'Hazard &amp; Exposure'!AD119</f>
        <v>5</v>
      </c>
      <c r="M120" s="183">
        <f t="shared" si="8"/>
        <v>3.5</v>
      </c>
      <c r="N120" s="184">
        <f>Vulnerability!F119</f>
        <v>9.4</v>
      </c>
      <c r="O120" s="178">
        <f>Vulnerability!I119</f>
        <v>4.7</v>
      </c>
      <c r="P120" s="185">
        <f>Vulnerability!P119</f>
        <v>2.6</v>
      </c>
      <c r="Q120" s="183">
        <f>Vulnerability!Q119</f>
        <v>6.5</v>
      </c>
      <c r="R120" s="184">
        <f>Vulnerability!V119</f>
        <v>7.5</v>
      </c>
      <c r="S120" s="177">
        <f>Vulnerability!AD119</f>
        <v>2.5</v>
      </c>
      <c r="T120" s="177">
        <f>Vulnerability!AG119</f>
        <v>8.6</v>
      </c>
      <c r="U120" s="177">
        <f>Vulnerability!AJ119</f>
        <v>6.8</v>
      </c>
      <c r="V120" s="177">
        <f>Vulnerability!AM119</f>
        <v>0</v>
      </c>
      <c r="W120" s="177">
        <f>Vulnerability!AP119</f>
        <v>2.2000000000000002</v>
      </c>
      <c r="X120" s="185">
        <f>Vulnerability!AQ119</f>
        <v>4.9000000000000004</v>
      </c>
      <c r="Y120" s="183">
        <f>Vulnerability!AR119</f>
        <v>6.4</v>
      </c>
      <c r="Z120" s="183">
        <f t="shared" si="9"/>
        <v>6.5</v>
      </c>
      <c r="AA120" s="186">
        <f>'Lack of Coping Capacity'!G119</f>
        <v>9.1999999999999993</v>
      </c>
      <c r="AB120" s="187">
        <f>'Lack of Coping Capacity'!J119</f>
        <v>8</v>
      </c>
      <c r="AC120" s="183">
        <f>'Lack of Coping Capacity'!K119</f>
        <v>8.6</v>
      </c>
      <c r="AD120" s="186">
        <f>'Lack of Coping Capacity'!P119</f>
        <v>9.1999999999999993</v>
      </c>
      <c r="AE120" s="179">
        <f>'Lack of Coping Capacity'!S119</f>
        <v>10</v>
      </c>
      <c r="AF120" s="187">
        <f>'Lack of Coping Capacity'!X119</f>
        <v>9.5</v>
      </c>
      <c r="AG120" s="183">
        <f>'Lack of Coping Capacity'!Y119</f>
        <v>9.6</v>
      </c>
      <c r="AH120" s="183">
        <f t="shared" si="10"/>
        <v>9.1999999999999993</v>
      </c>
      <c r="AI120" s="188">
        <f t="shared" si="11"/>
        <v>5.9</v>
      </c>
    </row>
    <row r="121" spans="1:35" ht="16.5" customHeight="1" x14ac:dyDescent="0.25">
      <c r="A121" s="141" t="s">
        <v>5</v>
      </c>
      <c r="B121" s="116" t="s">
        <v>746</v>
      </c>
      <c r="C121" s="116" t="s">
        <v>4</v>
      </c>
      <c r="D121" s="98" t="s">
        <v>748</v>
      </c>
      <c r="E121" s="176">
        <f>'Hazard &amp; Exposure'!S120</f>
        <v>2.5</v>
      </c>
      <c r="F121" s="176">
        <f>'Hazard &amp; Exposure'!T120</f>
        <v>2</v>
      </c>
      <c r="G121" s="176">
        <f>'Hazard &amp; Exposure'!U120</f>
        <v>0</v>
      </c>
      <c r="H121" s="181">
        <f>'Hazard &amp; Exposure'!V120</f>
        <v>3.6</v>
      </c>
      <c r="I121" s="183">
        <f>'Hazard &amp; Exposure'!W120</f>
        <v>2.1</v>
      </c>
      <c r="J121" s="182">
        <f>'Hazard &amp; Exposure'!AC120</f>
        <v>4</v>
      </c>
      <c r="K121" s="181">
        <f>'Hazard &amp; Exposure'!Z120</f>
        <v>10</v>
      </c>
      <c r="L121" s="183">
        <f>'Hazard &amp; Exposure'!AD120</f>
        <v>7</v>
      </c>
      <c r="M121" s="183">
        <f t="shared" si="8"/>
        <v>5</v>
      </c>
      <c r="N121" s="184">
        <f>Vulnerability!F120</f>
        <v>9.4</v>
      </c>
      <c r="O121" s="178">
        <f>Vulnerability!I120</f>
        <v>4.7</v>
      </c>
      <c r="P121" s="185">
        <f>Vulnerability!P120</f>
        <v>2.6</v>
      </c>
      <c r="Q121" s="183">
        <f>Vulnerability!Q120</f>
        <v>6.5</v>
      </c>
      <c r="R121" s="184">
        <f>Vulnerability!V120</f>
        <v>0</v>
      </c>
      <c r="S121" s="177">
        <f>Vulnerability!AD120</f>
        <v>2.5</v>
      </c>
      <c r="T121" s="177">
        <f>Vulnerability!AG120</f>
        <v>7.9</v>
      </c>
      <c r="U121" s="177">
        <f>Vulnerability!AJ120</f>
        <v>6.8</v>
      </c>
      <c r="V121" s="177">
        <f>Vulnerability!AM120</f>
        <v>0</v>
      </c>
      <c r="W121" s="177">
        <f>Vulnerability!AP120</f>
        <v>1.7</v>
      </c>
      <c r="X121" s="185">
        <f>Vulnerability!AQ120</f>
        <v>4.5</v>
      </c>
      <c r="Y121" s="183">
        <f>Vulnerability!AR120</f>
        <v>2.5</v>
      </c>
      <c r="Z121" s="183">
        <f t="shared" si="9"/>
        <v>4.8</v>
      </c>
      <c r="AA121" s="186">
        <f>'Lack of Coping Capacity'!G120</f>
        <v>9.1999999999999993</v>
      </c>
      <c r="AB121" s="187">
        <f>'Lack of Coping Capacity'!J120</f>
        <v>8</v>
      </c>
      <c r="AC121" s="183">
        <f>'Lack of Coping Capacity'!K120</f>
        <v>8.6</v>
      </c>
      <c r="AD121" s="186">
        <f>'Lack of Coping Capacity'!P120</f>
        <v>9.1999999999999993</v>
      </c>
      <c r="AE121" s="179">
        <f>'Lack of Coping Capacity'!S120</f>
        <v>10</v>
      </c>
      <c r="AF121" s="187">
        <f>'Lack of Coping Capacity'!X120</f>
        <v>9.5</v>
      </c>
      <c r="AG121" s="183">
        <f>'Lack of Coping Capacity'!Y120</f>
        <v>9.6</v>
      </c>
      <c r="AH121" s="183">
        <f t="shared" si="10"/>
        <v>9.1999999999999993</v>
      </c>
      <c r="AI121" s="188">
        <f t="shared" si="11"/>
        <v>6</v>
      </c>
    </row>
    <row r="122" spans="1:35" ht="16.5" customHeight="1" x14ac:dyDescent="0.25">
      <c r="A122" s="141" t="s">
        <v>5</v>
      </c>
      <c r="B122" s="116" t="s">
        <v>436</v>
      </c>
      <c r="C122" s="116" t="s">
        <v>4</v>
      </c>
      <c r="D122" s="98" t="s">
        <v>565</v>
      </c>
      <c r="E122" s="176">
        <f>'Hazard &amp; Exposure'!S121</f>
        <v>3.6</v>
      </c>
      <c r="F122" s="176">
        <f>'Hazard &amp; Exposure'!T121</f>
        <v>2.1</v>
      </c>
      <c r="G122" s="176">
        <f>'Hazard &amp; Exposure'!U121</f>
        <v>4</v>
      </c>
      <c r="H122" s="181">
        <f>'Hazard &amp; Exposure'!V121</f>
        <v>5.0999999999999996</v>
      </c>
      <c r="I122" s="183">
        <f>'Hazard &amp; Exposure'!W121</f>
        <v>3.8</v>
      </c>
      <c r="J122" s="182">
        <f>'Hazard &amp; Exposure'!AC121</f>
        <v>0</v>
      </c>
      <c r="K122" s="181">
        <f>'Hazard &amp; Exposure'!Z121</f>
        <v>10</v>
      </c>
      <c r="L122" s="183">
        <f>'Hazard &amp; Exposure'!AD121</f>
        <v>5</v>
      </c>
      <c r="M122" s="183">
        <f t="shared" si="8"/>
        <v>4.4000000000000004</v>
      </c>
      <c r="N122" s="184">
        <f>Vulnerability!F121</f>
        <v>9.4</v>
      </c>
      <c r="O122" s="178">
        <f>Vulnerability!I121</f>
        <v>4.7</v>
      </c>
      <c r="P122" s="185">
        <f>Vulnerability!P121</f>
        <v>2.6</v>
      </c>
      <c r="Q122" s="183">
        <f>Vulnerability!Q121</f>
        <v>6.5</v>
      </c>
      <c r="R122" s="184">
        <f>Vulnerability!V121</f>
        <v>0</v>
      </c>
      <c r="S122" s="177">
        <f>Vulnerability!AD121</f>
        <v>3.5</v>
      </c>
      <c r="T122" s="177">
        <f>Vulnerability!AG121</f>
        <v>8</v>
      </c>
      <c r="U122" s="177">
        <f>Vulnerability!AJ121</f>
        <v>6.5</v>
      </c>
      <c r="V122" s="177">
        <f>Vulnerability!AM121</f>
        <v>10</v>
      </c>
      <c r="W122" s="177">
        <f>Vulnerability!AP121</f>
        <v>10</v>
      </c>
      <c r="X122" s="185">
        <f>Vulnerability!AQ121</f>
        <v>8.4</v>
      </c>
      <c r="Y122" s="183">
        <f>Vulnerability!AR121</f>
        <v>5.6</v>
      </c>
      <c r="Z122" s="183">
        <f t="shared" si="9"/>
        <v>6.1</v>
      </c>
      <c r="AA122" s="186">
        <f>'Lack of Coping Capacity'!G121</f>
        <v>9.1999999999999993</v>
      </c>
      <c r="AB122" s="187">
        <f>'Lack of Coping Capacity'!J121</f>
        <v>8</v>
      </c>
      <c r="AC122" s="183">
        <f>'Lack of Coping Capacity'!K121</f>
        <v>8.6</v>
      </c>
      <c r="AD122" s="186">
        <f>'Lack of Coping Capacity'!P121</f>
        <v>9.1999999999999993</v>
      </c>
      <c r="AE122" s="179">
        <f>'Lack of Coping Capacity'!S121</f>
        <v>9.4</v>
      </c>
      <c r="AF122" s="187">
        <f>'Lack of Coping Capacity'!X121</f>
        <v>8.9</v>
      </c>
      <c r="AG122" s="183">
        <f>'Lack of Coping Capacity'!Y121</f>
        <v>9.1999999999999993</v>
      </c>
      <c r="AH122" s="183">
        <f t="shared" si="10"/>
        <v>8.9</v>
      </c>
      <c r="AI122" s="188">
        <f t="shared" si="11"/>
        <v>6.2</v>
      </c>
    </row>
    <row r="123" spans="1:35" ht="16.5" customHeight="1" x14ac:dyDescent="0.25">
      <c r="A123" s="141" t="s">
        <v>5</v>
      </c>
      <c r="B123" s="116" t="s">
        <v>437</v>
      </c>
      <c r="C123" s="116" t="s">
        <v>4</v>
      </c>
      <c r="D123" s="98" t="s">
        <v>566</v>
      </c>
      <c r="E123" s="176">
        <f>'Hazard &amp; Exposure'!S122</f>
        <v>2.9</v>
      </c>
      <c r="F123" s="176">
        <f>'Hazard &amp; Exposure'!T122</f>
        <v>9.1</v>
      </c>
      <c r="G123" s="176">
        <f>'Hazard &amp; Exposure'!U122</f>
        <v>5.3</v>
      </c>
      <c r="H123" s="181">
        <f>'Hazard &amp; Exposure'!V122</f>
        <v>6.1</v>
      </c>
      <c r="I123" s="183">
        <f>'Hazard &amp; Exposure'!W122</f>
        <v>6.4</v>
      </c>
      <c r="J123" s="182">
        <f>'Hazard &amp; Exposure'!AC122</f>
        <v>4</v>
      </c>
      <c r="K123" s="181">
        <f>'Hazard &amp; Exposure'!Z122</f>
        <v>10</v>
      </c>
      <c r="L123" s="183">
        <f>'Hazard &amp; Exposure'!AD122</f>
        <v>7</v>
      </c>
      <c r="M123" s="183">
        <f t="shared" si="8"/>
        <v>6.7</v>
      </c>
      <c r="N123" s="184">
        <f>Vulnerability!F122</f>
        <v>9.4</v>
      </c>
      <c r="O123" s="178">
        <f>Vulnerability!I122</f>
        <v>4.7</v>
      </c>
      <c r="P123" s="185">
        <f>Vulnerability!P122</f>
        <v>2.6</v>
      </c>
      <c r="Q123" s="183">
        <f>Vulnerability!Q122</f>
        <v>6.5</v>
      </c>
      <c r="R123" s="184">
        <f>Vulnerability!V122</f>
        <v>0</v>
      </c>
      <c r="S123" s="177">
        <f>Vulnerability!AD122</f>
        <v>3.3</v>
      </c>
      <c r="T123" s="177">
        <f>Vulnerability!AG122</f>
        <v>8.1999999999999993</v>
      </c>
      <c r="U123" s="177">
        <f>Vulnerability!AJ122</f>
        <v>6.8</v>
      </c>
      <c r="V123" s="177">
        <f>Vulnerability!AM122</f>
        <v>0</v>
      </c>
      <c r="W123" s="177">
        <f>Vulnerability!AP122</f>
        <v>0.6</v>
      </c>
      <c r="X123" s="185">
        <f>Vulnerability!AQ122</f>
        <v>4.5999999999999996</v>
      </c>
      <c r="Y123" s="183">
        <f>Vulnerability!AR122</f>
        <v>2.6</v>
      </c>
      <c r="Z123" s="183">
        <f t="shared" si="9"/>
        <v>4.8</v>
      </c>
      <c r="AA123" s="186">
        <f>'Lack of Coping Capacity'!G122</f>
        <v>9.1999999999999993</v>
      </c>
      <c r="AB123" s="187">
        <f>'Lack of Coping Capacity'!J122</f>
        <v>8</v>
      </c>
      <c r="AC123" s="183">
        <f>'Lack of Coping Capacity'!K122</f>
        <v>8.6</v>
      </c>
      <c r="AD123" s="186">
        <f>'Lack of Coping Capacity'!P122</f>
        <v>9.3000000000000007</v>
      </c>
      <c r="AE123" s="179">
        <f>'Lack of Coping Capacity'!S122</f>
        <v>5.6</v>
      </c>
      <c r="AF123" s="187">
        <f>'Lack of Coping Capacity'!X122</f>
        <v>9</v>
      </c>
      <c r="AG123" s="183">
        <f>'Lack of Coping Capacity'!Y122</f>
        <v>8</v>
      </c>
      <c r="AH123" s="183">
        <f t="shared" si="10"/>
        <v>8.3000000000000007</v>
      </c>
      <c r="AI123" s="188">
        <f t="shared" si="11"/>
        <v>6.4</v>
      </c>
    </row>
    <row r="124" spans="1:35" ht="16.5" customHeight="1" x14ac:dyDescent="0.25">
      <c r="A124" s="141" t="s">
        <v>5</v>
      </c>
      <c r="B124" s="207" t="s">
        <v>438</v>
      </c>
      <c r="C124" s="116" t="s">
        <v>4</v>
      </c>
      <c r="D124" s="98" t="s">
        <v>567</v>
      </c>
      <c r="E124" s="176">
        <f>'Hazard &amp; Exposure'!S123</f>
        <v>5.4</v>
      </c>
      <c r="F124" s="176">
        <f>'Hazard &amp; Exposure'!T123</f>
        <v>8.9</v>
      </c>
      <c r="G124" s="176">
        <f>'Hazard &amp; Exposure'!U123</f>
        <v>6.1</v>
      </c>
      <c r="H124" s="181">
        <f>'Hazard &amp; Exposure'!V123</f>
        <v>5.0999999999999996</v>
      </c>
      <c r="I124" s="183">
        <f>'Hazard &amp; Exposure'!W123</f>
        <v>6.7</v>
      </c>
      <c r="J124" s="182">
        <f>'Hazard &amp; Exposure'!AC123</f>
        <v>0</v>
      </c>
      <c r="K124" s="181">
        <f>'Hazard &amp; Exposure'!Z123</f>
        <v>10</v>
      </c>
      <c r="L124" s="183">
        <f>'Hazard &amp; Exposure'!AD123</f>
        <v>5</v>
      </c>
      <c r="M124" s="183">
        <f t="shared" si="8"/>
        <v>5.9</v>
      </c>
      <c r="N124" s="184">
        <f>Vulnerability!F123</f>
        <v>9.4</v>
      </c>
      <c r="O124" s="178">
        <f>Vulnerability!I123</f>
        <v>4.7</v>
      </c>
      <c r="P124" s="185">
        <f>Vulnerability!P123</f>
        <v>2.6</v>
      </c>
      <c r="Q124" s="183">
        <f>Vulnerability!Q123</f>
        <v>6.5</v>
      </c>
      <c r="R124" s="184">
        <f>Vulnerability!V123</f>
        <v>0</v>
      </c>
      <c r="S124" s="177">
        <f>Vulnerability!AD123</f>
        <v>2</v>
      </c>
      <c r="T124" s="177">
        <f>Vulnerability!AG123</f>
        <v>8.8000000000000007</v>
      </c>
      <c r="U124" s="177">
        <f>Vulnerability!AJ123</f>
        <v>6.8</v>
      </c>
      <c r="V124" s="177">
        <f>Vulnerability!AM123</f>
        <v>10</v>
      </c>
      <c r="W124" s="177">
        <f>Vulnerability!AP123</f>
        <v>10</v>
      </c>
      <c r="X124" s="185">
        <f>Vulnerability!AQ123</f>
        <v>8.5</v>
      </c>
      <c r="Y124" s="183">
        <f>Vulnerability!AR123</f>
        <v>5.7</v>
      </c>
      <c r="Z124" s="183">
        <f t="shared" si="9"/>
        <v>6.1</v>
      </c>
      <c r="AA124" s="186">
        <f>'Lack of Coping Capacity'!G123</f>
        <v>9.1999999999999993</v>
      </c>
      <c r="AB124" s="187">
        <f>'Lack of Coping Capacity'!J123</f>
        <v>8</v>
      </c>
      <c r="AC124" s="183">
        <f>'Lack of Coping Capacity'!K123</f>
        <v>8.6</v>
      </c>
      <c r="AD124" s="186">
        <f>'Lack of Coping Capacity'!P123</f>
        <v>9.3000000000000007</v>
      </c>
      <c r="AE124" s="179">
        <f>'Lack of Coping Capacity'!S123</f>
        <v>7.8</v>
      </c>
      <c r="AF124" s="187">
        <f>'Lack of Coping Capacity'!X123</f>
        <v>9.3000000000000007</v>
      </c>
      <c r="AG124" s="183">
        <f>'Lack of Coping Capacity'!Y123</f>
        <v>8.8000000000000007</v>
      </c>
      <c r="AH124" s="183">
        <f t="shared" si="10"/>
        <v>8.6999999999999993</v>
      </c>
      <c r="AI124" s="188">
        <f t="shared" si="11"/>
        <v>6.8</v>
      </c>
    </row>
    <row r="125" spans="1:35" ht="16.5" customHeight="1" x14ac:dyDescent="0.25">
      <c r="A125" s="141" t="s">
        <v>5</v>
      </c>
      <c r="B125" s="195" t="s">
        <v>439</v>
      </c>
      <c r="C125" s="116" t="s">
        <v>4</v>
      </c>
      <c r="D125" s="98" t="s">
        <v>568</v>
      </c>
      <c r="E125" s="176">
        <f>'Hazard &amp; Exposure'!S124</f>
        <v>3.9</v>
      </c>
      <c r="F125" s="176">
        <f>'Hazard &amp; Exposure'!T124</f>
        <v>8.9</v>
      </c>
      <c r="G125" s="176">
        <f>'Hazard &amp; Exposure'!U124</f>
        <v>4.5</v>
      </c>
      <c r="H125" s="181">
        <f>'Hazard &amp; Exposure'!V124</f>
        <v>5.0999999999999996</v>
      </c>
      <c r="I125" s="183">
        <f>'Hazard &amp; Exposure'!W124</f>
        <v>6.1</v>
      </c>
      <c r="J125" s="182">
        <f>'Hazard &amp; Exposure'!AC124</f>
        <v>5</v>
      </c>
      <c r="K125" s="181">
        <f>'Hazard &amp; Exposure'!Z124</f>
        <v>10</v>
      </c>
      <c r="L125" s="183">
        <f>'Hazard &amp; Exposure'!AD124</f>
        <v>7.5</v>
      </c>
      <c r="M125" s="183">
        <f t="shared" si="8"/>
        <v>6.9</v>
      </c>
      <c r="N125" s="184">
        <f>Vulnerability!F124</f>
        <v>9.4</v>
      </c>
      <c r="O125" s="178">
        <f>Vulnerability!I124</f>
        <v>4.7</v>
      </c>
      <c r="P125" s="185">
        <f>Vulnerability!P124</f>
        <v>2.6</v>
      </c>
      <c r="Q125" s="183">
        <f>Vulnerability!Q124</f>
        <v>6.5</v>
      </c>
      <c r="R125" s="184">
        <f>Vulnerability!V124</f>
        <v>8.8000000000000007</v>
      </c>
      <c r="S125" s="177">
        <f>Vulnerability!AD124</f>
        <v>3.7</v>
      </c>
      <c r="T125" s="177">
        <f>Vulnerability!AG124</f>
        <v>8.1999999999999993</v>
      </c>
      <c r="U125" s="177">
        <f>Vulnerability!AJ124</f>
        <v>6.8</v>
      </c>
      <c r="V125" s="177">
        <f>Vulnerability!AM124</f>
        <v>10</v>
      </c>
      <c r="W125" s="177">
        <f>Vulnerability!AP124</f>
        <v>10</v>
      </c>
      <c r="X125" s="185">
        <f>Vulnerability!AQ124</f>
        <v>8.5</v>
      </c>
      <c r="Y125" s="183">
        <f>Vulnerability!AR124</f>
        <v>8.6999999999999993</v>
      </c>
      <c r="Z125" s="183">
        <f t="shared" si="9"/>
        <v>7.8</v>
      </c>
      <c r="AA125" s="186">
        <f>'Lack of Coping Capacity'!G124</f>
        <v>9.1999999999999993</v>
      </c>
      <c r="AB125" s="187">
        <f>'Lack of Coping Capacity'!J124</f>
        <v>8</v>
      </c>
      <c r="AC125" s="183">
        <f>'Lack of Coping Capacity'!K124</f>
        <v>8.6</v>
      </c>
      <c r="AD125" s="186">
        <f>'Lack of Coping Capacity'!P124</f>
        <v>9.4</v>
      </c>
      <c r="AE125" s="179">
        <f>'Lack of Coping Capacity'!S124</f>
        <v>7</v>
      </c>
      <c r="AF125" s="187">
        <f>'Lack of Coping Capacity'!X124</f>
        <v>9.5</v>
      </c>
      <c r="AG125" s="183">
        <f>'Lack of Coping Capacity'!Y124</f>
        <v>8.6</v>
      </c>
      <c r="AH125" s="183">
        <f t="shared" si="10"/>
        <v>8.6</v>
      </c>
      <c r="AI125" s="188">
        <f t="shared" si="11"/>
        <v>7.7</v>
      </c>
    </row>
    <row r="126" spans="1:35" ht="16.5" customHeight="1" x14ac:dyDescent="0.25">
      <c r="A126" s="141" t="s">
        <v>5</v>
      </c>
      <c r="B126" s="116" t="s">
        <v>440</v>
      </c>
      <c r="C126" s="116" t="s">
        <v>4</v>
      </c>
      <c r="D126" s="98" t="s">
        <v>569</v>
      </c>
      <c r="E126" s="176">
        <f>'Hazard &amp; Exposure'!S125</f>
        <v>1.8</v>
      </c>
      <c r="F126" s="176">
        <f>'Hazard &amp; Exposure'!T125</f>
        <v>2.2999999999999998</v>
      </c>
      <c r="G126" s="176">
        <f>'Hazard &amp; Exposure'!U125</f>
        <v>3.9</v>
      </c>
      <c r="H126" s="181">
        <f>'Hazard &amp; Exposure'!V125</f>
        <v>5.0999999999999996</v>
      </c>
      <c r="I126" s="183">
        <f>'Hazard &amp; Exposure'!W125</f>
        <v>3.4</v>
      </c>
      <c r="J126" s="182">
        <f>'Hazard &amp; Exposure'!AC125</f>
        <v>0</v>
      </c>
      <c r="K126" s="181">
        <f>'Hazard &amp; Exposure'!Z125</f>
        <v>10</v>
      </c>
      <c r="L126" s="183">
        <f>'Hazard &amp; Exposure'!AD125</f>
        <v>5</v>
      </c>
      <c r="M126" s="183">
        <f t="shared" si="8"/>
        <v>4.2</v>
      </c>
      <c r="N126" s="184">
        <f>Vulnerability!F125</f>
        <v>8.6</v>
      </c>
      <c r="O126" s="178">
        <f>Vulnerability!I125</f>
        <v>7.8</v>
      </c>
      <c r="P126" s="185">
        <f>Vulnerability!P125</f>
        <v>2.6</v>
      </c>
      <c r="Q126" s="183">
        <f>Vulnerability!Q125</f>
        <v>6.9</v>
      </c>
      <c r="R126" s="184">
        <f>Vulnerability!V125</f>
        <v>1.9</v>
      </c>
      <c r="S126" s="177">
        <f>Vulnerability!AD125</f>
        <v>2.8</v>
      </c>
      <c r="T126" s="177">
        <f>Vulnerability!AG125</f>
        <v>6.6</v>
      </c>
      <c r="U126" s="177">
        <f>Vulnerability!AJ125</f>
        <v>2.2000000000000002</v>
      </c>
      <c r="V126" s="177">
        <f>Vulnerability!AM125</f>
        <v>0</v>
      </c>
      <c r="W126" s="177">
        <f>Vulnerability!AP125</f>
        <v>0</v>
      </c>
      <c r="X126" s="185">
        <f>Vulnerability!AQ125</f>
        <v>2.7</v>
      </c>
      <c r="Y126" s="183">
        <f>Vulnerability!AR125</f>
        <v>2.2999999999999998</v>
      </c>
      <c r="Z126" s="183">
        <f t="shared" si="9"/>
        <v>5</v>
      </c>
      <c r="AA126" s="186">
        <f>'Lack of Coping Capacity'!G125</f>
        <v>9.1999999999999993</v>
      </c>
      <c r="AB126" s="187">
        <f>'Lack of Coping Capacity'!J125</f>
        <v>8</v>
      </c>
      <c r="AC126" s="183">
        <f>'Lack of Coping Capacity'!K125</f>
        <v>8.6</v>
      </c>
      <c r="AD126" s="186">
        <f>'Lack of Coping Capacity'!P125</f>
        <v>9</v>
      </c>
      <c r="AE126" s="179">
        <f>'Lack of Coping Capacity'!S125</f>
        <v>9.6</v>
      </c>
      <c r="AF126" s="187">
        <f>'Lack of Coping Capacity'!X125</f>
        <v>8.9</v>
      </c>
      <c r="AG126" s="183">
        <f>'Lack of Coping Capacity'!Y125</f>
        <v>9.1999999999999993</v>
      </c>
      <c r="AH126" s="183">
        <f t="shared" si="10"/>
        <v>8.9</v>
      </c>
      <c r="AI126" s="188">
        <f t="shared" si="11"/>
        <v>5.7</v>
      </c>
    </row>
    <row r="127" spans="1:35" ht="16.5" customHeight="1" x14ac:dyDescent="0.25">
      <c r="A127" s="141" t="s">
        <v>5</v>
      </c>
      <c r="B127" s="207" t="s">
        <v>441</v>
      </c>
      <c r="C127" s="116" t="s">
        <v>4</v>
      </c>
      <c r="D127" s="98" t="s">
        <v>570</v>
      </c>
      <c r="E127" s="176">
        <f>'Hazard &amp; Exposure'!S126</f>
        <v>1.8</v>
      </c>
      <c r="F127" s="176">
        <f>'Hazard &amp; Exposure'!T126</f>
        <v>7.6</v>
      </c>
      <c r="G127" s="176">
        <f>'Hazard &amp; Exposure'!U126</f>
        <v>6.3</v>
      </c>
      <c r="H127" s="181">
        <f>'Hazard &amp; Exposure'!V126</f>
        <v>4.0999999999999996</v>
      </c>
      <c r="I127" s="183">
        <f>'Hazard &amp; Exposure'!W126</f>
        <v>5.3</v>
      </c>
      <c r="J127" s="182">
        <f>'Hazard &amp; Exposure'!AC126</f>
        <v>5</v>
      </c>
      <c r="K127" s="181">
        <f>'Hazard &amp; Exposure'!Z126</f>
        <v>10</v>
      </c>
      <c r="L127" s="183">
        <f>'Hazard &amp; Exposure'!AD126</f>
        <v>7.5</v>
      </c>
      <c r="M127" s="183">
        <f t="shared" si="8"/>
        <v>6.5</v>
      </c>
      <c r="N127" s="184">
        <f>Vulnerability!F126</f>
        <v>9.4</v>
      </c>
      <c r="O127" s="178">
        <f>Vulnerability!I126</f>
        <v>5.0999999999999996</v>
      </c>
      <c r="P127" s="185">
        <f>Vulnerability!P126</f>
        <v>2.6</v>
      </c>
      <c r="Q127" s="183">
        <f>Vulnerability!Q126</f>
        <v>6.6</v>
      </c>
      <c r="R127" s="184">
        <f>Vulnerability!V126</f>
        <v>7.8</v>
      </c>
      <c r="S127" s="177">
        <f>Vulnerability!AD126</f>
        <v>2.4</v>
      </c>
      <c r="T127" s="177">
        <f>Vulnerability!AG126</f>
        <v>6.9</v>
      </c>
      <c r="U127" s="177">
        <f>Vulnerability!AJ126</f>
        <v>2.8</v>
      </c>
      <c r="V127" s="177">
        <f>Vulnerability!AM126</f>
        <v>0</v>
      </c>
      <c r="W127" s="177">
        <f>Vulnerability!AP126</f>
        <v>0.3</v>
      </c>
      <c r="X127" s="185">
        <f>Vulnerability!AQ126</f>
        <v>2.9</v>
      </c>
      <c r="Y127" s="183">
        <f>Vulnerability!AR126</f>
        <v>5.9</v>
      </c>
      <c r="Z127" s="183">
        <f t="shared" si="9"/>
        <v>6.3</v>
      </c>
      <c r="AA127" s="186">
        <f>'Lack of Coping Capacity'!G126</f>
        <v>9.1999999999999993</v>
      </c>
      <c r="AB127" s="187">
        <f>'Lack of Coping Capacity'!J126</f>
        <v>8</v>
      </c>
      <c r="AC127" s="183">
        <f>'Lack of Coping Capacity'!K126</f>
        <v>8.6</v>
      </c>
      <c r="AD127" s="186">
        <f>'Lack of Coping Capacity'!P126</f>
        <v>9.3000000000000007</v>
      </c>
      <c r="AE127" s="179">
        <f>'Lack of Coping Capacity'!S126</f>
        <v>10</v>
      </c>
      <c r="AF127" s="187">
        <f>'Lack of Coping Capacity'!X126</f>
        <v>8.5</v>
      </c>
      <c r="AG127" s="183">
        <f>'Lack of Coping Capacity'!Y126</f>
        <v>9.3000000000000007</v>
      </c>
      <c r="AH127" s="183">
        <f t="shared" si="10"/>
        <v>9</v>
      </c>
      <c r="AI127" s="188">
        <f t="shared" si="11"/>
        <v>7.2</v>
      </c>
    </row>
    <row r="128" spans="1:35" ht="16.5" customHeight="1" x14ac:dyDescent="0.25">
      <c r="A128" s="141" t="s">
        <v>5</v>
      </c>
      <c r="B128" s="116" t="s">
        <v>442</v>
      </c>
      <c r="C128" s="116" t="s">
        <v>4</v>
      </c>
      <c r="D128" s="98" t="s">
        <v>571</v>
      </c>
      <c r="E128" s="176">
        <f>'Hazard &amp; Exposure'!S127</f>
        <v>1.8</v>
      </c>
      <c r="F128" s="176">
        <f>'Hazard &amp; Exposure'!T127</f>
        <v>5.7</v>
      </c>
      <c r="G128" s="176">
        <f>'Hazard &amp; Exposure'!U127</f>
        <v>4.5999999999999996</v>
      </c>
      <c r="H128" s="181">
        <f>'Hazard &amp; Exposure'!V127</f>
        <v>4.0999999999999996</v>
      </c>
      <c r="I128" s="183">
        <f>'Hazard &amp; Exposure'!W127</f>
        <v>4.2</v>
      </c>
      <c r="J128" s="182">
        <f>'Hazard &amp; Exposure'!AC127</f>
        <v>0</v>
      </c>
      <c r="K128" s="181">
        <f>'Hazard &amp; Exposure'!Z127</f>
        <v>10</v>
      </c>
      <c r="L128" s="183">
        <f>'Hazard &amp; Exposure'!AD127</f>
        <v>5</v>
      </c>
      <c r="M128" s="183">
        <f t="shared" si="8"/>
        <v>4.5999999999999996</v>
      </c>
      <c r="N128" s="184">
        <f>Vulnerability!F127</f>
        <v>9.4</v>
      </c>
      <c r="O128" s="178">
        <f>Vulnerability!I127</f>
        <v>6.6</v>
      </c>
      <c r="P128" s="185">
        <f>Vulnerability!P127</f>
        <v>2.6</v>
      </c>
      <c r="Q128" s="183">
        <f>Vulnerability!Q127</f>
        <v>7</v>
      </c>
      <c r="R128" s="184">
        <f>Vulnerability!V127</f>
        <v>4.3</v>
      </c>
      <c r="S128" s="177">
        <f>Vulnerability!AD127</f>
        <v>2</v>
      </c>
      <c r="T128" s="177">
        <f>Vulnerability!AG127</f>
        <v>6.6</v>
      </c>
      <c r="U128" s="177">
        <f>Vulnerability!AJ127</f>
        <v>2.1</v>
      </c>
      <c r="V128" s="177">
        <f>Vulnerability!AM127</f>
        <v>0</v>
      </c>
      <c r="W128" s="177">
        <f>Vulnerability!AP127</f>
        <v>0.2</v>
      </c>
      <c r="X128" s="185">
        <f>Vulnerability!AQ127</f>
        <v>2.6</v>
      </c>
      <c r="Y128" s="183">
        <f>Vulnerability!AR127</f>
        <v>3.5</v>
      </c>
      <c r="Z128" s="183">
        <f t="shared" si="9"/>
        <v>5.5</v>
      </c>
      <c r="AA128" s="186">
        <f>'Lack of Coping Capacity'!G127</f>
        <v>9.1999999999999993</v>
      </c>
      <c r="AB128" s="187">
        <f>'Lack of Coping Capacity'!J127</f>
        <v>8</v>
      </c>
      <c r="AC128" s="183">
        <f>'Lack of Coping Capacity'!K127</f>
        <v>8.6</v>
      </c>
      <c r="AD128" s="186">
        <f>'Lack of Coping Capacity'!P127</f>
        <v>9.4</v>
      </c>
      <c r="AE128" s="179">
        <f>'Lack of Coping Capacity'!S127</f>
        <v>10</v>
      </c>
      <c r="AF128" s="187">
        <f>'Lack of Coping Capacity'!X127</f>
        <v>7.6</v>
      </c>
      <c r="AG128" s="183">
        <f>'Lack of Coping Capacity'!Y127</f>
        <v>9</v>
      </c>
      <c r="AH128" s="183">
        <f t="shared" si="10"/>
        <v>8.8000000000000007</v>
      </c>
      <c r="AI128" s="188">
        <f t="shared" si="11"/>
        <v>6.1</v>
      </c>
    </row>
    <row r="129" spans="1:35" ht="16.5" customHeight="1" x14ac:dyDescent="0.25">
      <c r="A129" s="141" t="s">
        <v>5</v>
      </c>
      <c r="B129" s="116" t="s">
        <v>444</v>
      </c>
      <c r="C129" s="116" t="s">
        <v>4</v>
      </c>
      <c r="D129" s="98" t="s">
        <v>573</v>
      </c>
      <c r="E129" s="176">
        <f>'Hazard &amp; Exposure'!S128</f>
        <v>1.4</v>
      </c>
      <c r="F129" s="176">
        <f>'Hazard &amp; Exposure'!T128</f>
        <v>7.6</v>
      </c>
      <c r="G129" s="176">
        <f>'Hazard &amp; Exposure'!U128</f>
        <v>2.7</v>
      </c>
      <c r="H129" s="181">
        <f>'Hazard &amp; Exposure'!V128</f>
        <v>5.0999999999999996</v>
      </c>
      <c r="I129" s="183">
        <f>'Hazard &amp; Exposure'!W128</f>
        <v>4.7</v>
      </c>
      <c r="J129" s="182">
        <f>'Hazard &amp; Exposure'!AC128</f>
        <v>0</v>
      </c>
      <c r="K129" s="181">
        <f>'Hazard &amp; Exposure'!Z128</f>
        <v>10</v>
      </c>
      <c r="L129" s="183">
        <f>'Hazard &amp; Exposure'!AD128</f>
        <v>5</v>
      </c>
      <c r="M129" s="183">
        <f t="shared" si="8"/>
        <v>4.9000000000000004</v>
      </c>
      <c r="N129" s="184">
        <f>Vulnerability!F128</f>
        <v>9.4</v>
      </c>
      <c r="O129" s="178">
        <f>Vulnerability!I128</f>
        <v>4.7</v>
      </c>
      <c r="P129" s="185">
        <f>Vulnerability!P128</f>
        <v>2.6</v>
      </c>
      <c r="Q129" s="183">
        <f>Vulnerability!Q128</f>
        <v>6.5</v>
      </c>
      <c r="R129" s="184">
        <f>Vulnerability!V128</f>
        <v>1.9</v>
      </c>
      <c r="S129" s="177">
        <f>Vulnerability!AD128</f>
        <v>3</v>
      </c>
      <c r="T129" s="177">
        <f>Vulnerability!AG128</f>
        <v>6.8</v>
      </c>
      <c r="U129" s="177">
        <f>Vulnerability!AJ128</f>
        <v>2.5</v>
      </c>
      <c r="V129" s="177">
        <f>Vulnerability!AM128</f>
        <v>0</v>
      </c>
      <c r="W129" s="177">
        <f>Vulnerability!AP128</f>
        <v>0</v>
      </c>
      <c r="X129" s="185">
        <f>Vulnerability!AQ128</f>
        <v>2.9</v>
      </c>
      <c r="Y129" s="183">
        <f>Vulnerability!AR128</f>
        <v>2.4</v>
      </c>
      <c r="Z129" s="183">
        <f t="shared" si="9"/>
        <v>4.8</v>
      </c>
      <c r="AA129" s="186">
        <f>'Lack of Coping Capacity'!G128</f>
        <v>9.1999999999999993</v>
      </c>
      <c r="AB129" s="187">
        <f>'Lack of Coping Capacity'!J128</f>
        <v>8</v>
      </c>
      <c r="AC129" s="183">
        <f>'Lack of Coping Capacity'!K128</f>
        <v>8.6</v>
      </c>
      <c r="AD129" s="186">
        <f>'Lack of Coping Capacity'!P128</f>
        <v>9.1999999999999993</v>
      </c>
      <c r="AE129" s="179">
        <f>'Lack of Coping Capacity'!S128</f>
        <v>9.9</v>
      </c>
      <c r="AF129" s="187">
        <f>'Lack of Coping Capacity'!X128</f>
        <v>7.8</v>
      </c>
      <c r="AG129" s="183">
        <f>'Lack of Coping Capacity'!Y128</f>
        <v>9</v>
      </c>
      <c r="AH129" s="183">
        <f t="shared" si="10"/>
        <v>8.8000000000000007</v>
      </c>
      <c r="AI129" s="188">
        <f t="shared" si="11"/>
        <v>5.9</v>
      </c>
    </row>
    <row r="130" spans="1:35" ht="16.5" customHeight="1" x14ac:dyDescent="0.25">
      <c r="A130" s="141" t="s">
        <v>5</v>
      </c>
      <c r="B130" s="116" t="s">
        <v>445</v>
      </c>
      <c r="C130" s="116" t="s">
        <v>4</v>
      </c>
      <c r="D130" s="98" t="s">
        <v>574</v>
      </c>
      <c r="E130" s="176">
        <f>'Hazard &amp; Exposure'!S129</f>
        <v>1.8</v>
      </c>
      <c r="F130" s="176">
        <f>'Hazard &amp; Exposure'!T129</f>
        <v>5.2</v>
      </c>
      <c r="G130" s="176">
        <f>'Hazard &amp; Exposure'!U129</f>
        <v>5.5</v>
      </c>
      <c r="H130" s="181">
        <f>'Hazard &amp; Exposure'!V129</f>
        <v>4.5999999999999996</v>
      </c>
      <c r="I130" s="183">
        <f>'Hazard &amp; Exposure'!W129</f>
        <v>4.4000000000000004</v>
      </c>
      <c r="J130" s="182">
        <f>'Hazard &amp; Exposure'!AC129</f>
        <v>0</v>
      </c>
      <c r="K130" s="181">
        <f>'Hazard &amp; Exposure'!Z129</f>
        <v>10</v>
      </c>
      <c r="L130" s="183">
        <f>'Hazard &amp; Exposure'!AD129</f>
        <v>5</v>
      </c>
      <c r="M130" s="183">
        <f t="shared" si="8"/>
        <v>4.7</v>
      </c>
      <c r="N130" s="184">
        <f>Vulnerability!F129</f>
        <v>9.1</v>
      </c>
      <c r="O130" s="178">
        <f>Vulnerability!I129</f>
        <v>4.7</v>
      </c>
      <c r="P130" s="185">
        <f>Vulnerability!P129</f>
        <v>2.6</v>
      </c>
      <c r="Q130" s="183">
        <f>Vulnerability!Q129</f>
        <v>6.4</v>
      </c>
      <c r="R130" s="184">
        <f>Vulnerability!V129</f>
        <v>0</v>
      </c>
      <c r="S130" s="177">
        <f>Vulnerability!AD129</f>
        <v>2.1</v>
      </c>
      <c r="T130" s="177">
        <f>Vulnerability!AG129</f>
        <v>6.8</v>
      </c>
      <c r="U130" s="177">
        <f>Vulnerability!AJ129</f>
        <v>2.2999999999999998</v>
      </c>
      <c r="V130" s="177">
        <f>Vulnerability!AM129</f>
        <v>0</v>
      </c>
      <c r="W130" s="177">
        <f>Vulnerability!AP129</f>
        <v>0</v>
      </c>
      <c r="X130" s="185">
        <f>Vulnerability!AQ129</f>
        <v>2.7</v>
      </c>
      <c r="Y130" s="183">
        <f>Vulnerability!AR129</f>
        <v>1.4</v>
      </c>
      <c r="Z130" s="183">
        <f t="shared" si="9"/>
        <v>4.3</v>
      </c>
      <c r="AA130" s="186">
        <f>'Lack of Coping Capacity'!G129</f>
        <v>9.1999999999999993</v>
      </c>
      <c r="AB130" s="187">
        <f>'Lack of Coping Capacity'!J129</f>
        <v>8</v>
      </c>
      <c r="AC130" s="183">
        <f>'Lack of Coping Capacity'!K129</f>
        <v>8.6</v>
      </c>
      <c r="AD130" s="186">
        <f>'Lack of Coping Capacity'!P129</f>
        <v>9</v>
      </c>
      <c r="AE130" s="179">
        <f>'Lack of Coping Capacity'!S129</f>
        <v>10</v>
      </c>
      <c r="AF130" s="187">
        <f>'Lack of Coping Capacity'!X129</f>
        <v>6.7</v>
      </c>
      <c r="AG130" s="183">
        <f>'Lack of Coping Capacity'!Y129</f>
        <v>8.6</v>
      </c>
      <c r="AH130" s="183">
        <f t="shared" si="10"/>
        <v>8.6</v>
      </c>
      <c r="AI130" s="188">
        <f t="shared" si="11"/>
        <v>5.6</v>
      </c>
    </row>
    <row r="131" spans="1:35" ht="16.5" customHeight="1" x14ac:dyDescent="0.25">
      <c r="A131" s="141" t="s">
        <v>5</v>
      </c>
      <c r="B131" s="116" t="s">
        <v>443</v>
      </c>
      <c r="C131" s="116" t="s">
        <v>4</v>
      </c>
      <c r="D131" s="98" t="s">
        <v>572</v>
      </c>
      <c r="E131" s="176">
        <f>'Hazard &amp; Exposure'!S130</f>
        <v>2.9</v>
      </c>
      <c r="F131" s="176">
        <f>'Hazard &amp; Exposure'!T130</f>
        <v>7.6</v>
      </c>
      <c r="G131" s="176">
        <f>'Hazard &amp; Exposure'!U130</f>
        <v>3.9</v>
      </c>
      <c r="H131" s="181">
        <f>'Hazard &amp; Exposure'!V130</f>
        <v>4.5999999999999996</v>
      </c>
      <c r="I131" s="183">
        <f>'Hazard &amp; Exposure'!W130</f>
        <v>5</v>
      </c>
      <c r="J131" s="182">
        <f>'Hazard &amp; Exposure'!AC130</f>
        <v>0</v>
      </c>
      <c r="K131" s="181">
        <f>'Hazard &amp; Exposure'!Z130</f>
        <v>10</v>
      </c>
      <c r="L131" s="183">
        <f>'Hazard &amp; Exposure'!AD130</f>
        <v>5</v>
      </c>
      <c r="M131" s="183">
        <f t="shared" si="8"/>
        <v>5</v>
      </c>
      <c r="N131" s="184">
        <f>Vulnerability!F130</f>
        <v>8.3000000000000007</v>
      </c>
      <c r="O131" s="178">
        <f>Vulnerability!I130</f>
        <v>7.9</v>
      </c>
      <c r="P131" s="185">
        <f>Vulnerability!P130</f>
        <v>2.6</v>
      </c>
      <c r="Q131" s="183">
        <f>Vulnerability!Q130</f>
        <v>6.8</v>
      </c>
      <c r="R131" s="184">
        <f>Vulnerability!V130</f>
        <v>7</v>
      </c>
      <c r="S131" s="177">
        <f>Vulnerability!AD130</f>
        <v>2.9</v>
      </c>
      <c r="T131" s="177">
        <f>Vulnerability!AG130</f>
        <v>7.1</v>
      </c>
      <c r="U131" s="177">
        <f>Vulnerability!AJ130</f>
        <v>2.9</v>
      </c>
      <c r="V131" s="177">
        <f>Vulnerability!AM130</f>
        <v>0</v>
      </c>
      <c r="W131" s="177">
        <f>Vulnerability!AP130</f>
        <v>1.1000000000000001</v>
      </c>
      <c r="X131" s="185">
        <f>Vulnerability!AQ130</f>
        <v>3.2</v>
      </c>
      <c r="Y131" s="183">
        <f>Vulnerability!AR130</f>
        <v>5.4</v>
      </c>
      <c r="Z131" s="183">
        <f t="shared" si="9"/>
        <v>6.1</v>
      </c>
      <c r="AA131" s="186">
        <f>'Lack of Coping Capacity'!G130</f>
        <v>9.1999999999999993</v>
      </c>
      <c r="AB131" s="187">
        <f>'Lack of Coping Capacity'!J130</f>
        <v>8</v>
      </c>
      <c r="AC131" s="183">
        <f>'Lack of Coping Capacity'!K130</f>
        <v>8.6</v>
      </c>
      <c r="AD131" s="186">
        <f>'Lack of Coping Capacity'!P130</f>
        <v>8.8000000000000007</v>
      </c>
      <c r="AE131" s="179">
        <f>'Lack of Coping Capacity'!S130</f>
        <v>9.6</v>
      </c>
      <c r="AF131" s="187">
        <f>'Lack of Coping Capacity'!X130</f>
        <v>8.6999999999999993</v>
      </c>
      <c r="AG131" s="183">
        <f>'Lack of Coping Capacity'!Y130</f>
        <v>9</v>
      </c>
      <c r="AH131" s="183">
        <f t="shared" si="10"/>
        <v>8.8000000000000007</v>
      </c>
      <c r="AI131" s="188">
        <f t="shared" si="11"/>
        <v>6.5</v>
      </c>
    </row>
    <row r="132" spans="1:35" ht="16.5" customHeight="1" x14ac:dyDescent="0.25">
      <c r="A132" s="141" t="s">
        <v>5</v>
      </c>
      <c r="B132" s="207" t="s">
        <v>447</v>
      </c>
      <c r="C132" s="116" t="s">
        <v>4</v>
      </c>
      <c r="D132" s="98" t="s">
        <v>576</v>
      </c>
      <c r="E132" s="176">
        <f>'Hazard &amp; Exposure'!S131</f>
        <v>3.9</v>
      </c>
      <c r="F132" s="176">
        <f>'Hazard &amp; Exposure'!T131</f>
        <v>4.4000000000000004</v>
      </c>
      <c r="G132" s="176">
        <f>'Hazard &amp; Exposure'!U131</f>
        <v>3.7</v>
      </c>
      <c r="H132" s="181">
        <f>'Hazard &amp; Exposure'!V131</f>
        <v>5.6</v>
      </c>
      <c r="I132" s="183">
        <f>'Hazard &amp; Exposure'!W131</f>
        <v>4.4000000000000004</v>
      </c>
      <c r="J132" s="182">
        <f>'Hazard &amp; Exposure'!AC131</f>
        <v>4</v>
      </c>
      <c r="K132" s="181">
        <f>'Hazard &amp; Exposure'!Z131</f>
        <v>10</v>
      </c>
      <c r="L132" s="183">
        <f>'Hazard &amp; Exposure'!AD131</f>
        <v>7</v>
      </c>
      <c r="M132" s="183">
        <f t="shared" si="8"/>
        <v>5.9</v>
      </c>
      <c r="N132" s="184">
        <f>Vulnerability!F131</f>
        <v>9.4</v>
      </c>
      <c r="O132" s="178">
        <f>Vulnerability!I131</f>
        <v>4.7</v>
      </c>
      <c r="P132" s="185">
        <f>Vulnerability!P131</f>
        <v>2.6</v>
      </c>
      <c r="Q132" s="183">
        <f>Vulnerability!Q131</f>
        <v>6.5</v>
      </c>
      <c r="R132" s="184">
        <f>Vulnerability!V131</f>
        <v>8.5</v>
      </c>
      <c r="S132" s="177">
        <f>Vulnerability!AD131</f>
        <v>4</v>
      </c>
      <c r="T132" s="177">
        <f>Vulnerability!AG131</f>
        <v>7.2</v>
      </c>
      <c r="U132" s="177">
        <f>Vulnerability!AJ131</f>
        <v>6.4</v>
      </c>
      <c r="V132" s="177">
        <f>Vulnerability!AM131</f>
        <v>0</v>
      </c>
      <c r="W132" s="177">
        <f>Vulnerability!AP131</f>
        <v>5.9</v>
      </c>
      <c r="X132" s="185">
        <f>Vulnerability!AQ131</f>
        <v>5.0999999999999996</v>
      </c>
      <c r="Y132" s="183">
        <f>Vulnerability!AR131</f>
        <v>7.1</v>
      </c>
      <c r="Z132" s="183">
        <f t="shared" si="9"/>
        <v>6.8</v>
      </c>
      <c r="AA132" s="186">
        <f>'Lack of Coping Capacity'!G131</f>
        <v>9.1999999999999993</v>
      </c>
      <c r="AB132" s="187">
        <f>'Lack of Coping Capacity'!J131</f>
        <v>8</v>
      </c>
      <c r="AC132" s="183">
        <f>'Lack of Coping Capacity'!K131</f>
        <v>8.6</v>
      </c>
      <c r="AD132" s="186">
        <f>'Lack of Coping Capacity'!P131</f>
        <v>9.3000000000000007</v>
      </c>
      <c r="AE132" s="179">
        <f>'Lack of Coping Capacity'!S131</f>
        <v>10</v>
      </c>
      <c r="AF132" s="187">
        <f>'Lack of Coping Capacity'!X131</f>
        <v>9.8000000000000007</v>
      </c>
      <c r="AG132" s="183">
        <f>'Lack of Coping Capacity'!Y131</f>
        <v>9.6999999999999993</v>
      </c>
      <c r="AH132" s="183">
        <f t="shared" si="10"/>
        <v>9.1999999999999993</v>
      </c>
      <c r="AI132" s="188">
        <f t="shared" si="11"/>
        <v>7.2</v>
      </c>
    </row>
    <row r="133" spans="1:35" ht="16.5" customHeight="1" x14ac:dyDescent="0.25">
      <c r="A133" s="141" t="s">
        <v>5</v>
      </c>
      <c r="B133" s="207" t="s">
        <v>448</v>
      </c>
      <c r="C133" s="116" t="s">
        <v>4</v>
      </c>
      <c r="D133" s="98" t="s">
        <v>577</v>
      </c>
      <c r="E133" s="176">
        <f>'Hazard &amp; Exposure'!S132</f>
        <v>1.4</v>
      </c>
      <c r="F133" s="176">
        <f>'Hazard &amp; Exposure'!T132</f>
        <v>8.8000000000000007</v>
      </c>
      <c r="G133" s="176">
        <f>'Hazard &amp; Exposure'!U132</f>
        <v>6.6</v>
      </c>
      <c r="H133" s="181">
        <f>'Hazard &amp; Exposure'!V132</f>
        <v>5.0999999999999996</v>
      </c>
      <c r="I133" s="183">
        <f>'Hazard &amp; Exposure'!W132</f>
        <v>6.1</v>
      </c>
      <c r="J133" s="182">
        <f>'Hazard &amp; Exposure'!AC132</f>
        <v>4</v>
      </c>
      <c r="K133" s="181">
        <f>'Hazard &amp; Exposure'!Z132</f>
        <v>10</v>
      </c>
      <c r="L133" s="183">
        <f>'Hazard &amp; Exposure'!AD132</f>
        <v>7</v>
      </c>
      <c r="M133" s="183">
        <f t="shared" ref="M133:M138" si="12">ROUND((10-GEOMEAN(((10-I133)/10*9+1),((10-L133)/10*9+1)))/9*10,1)</f>
        <v>6.6</v>
      </c>
      <c r="N133" s="184">
        <f>Vulnerability!F132</f>
        <v>9.4</v>
      </c>
      <c r="O133" s="178">
        <f>Vulnerability!I132</f>
        <v>4.7</v>
      </c>
      <c r="P133" s="185">
        <f>Vulnerability!P132</f>
        <v>2.6</v>
      </c>
      <c r="Q133" s="183">
        <f>Vulnerability!Q132</f>
        <v>6.5</v>
      </c>
      <c r="R133" s="184">
        <f>Vulnerability!V132</f>
        <v>5.0999999999999996</v>
      </c>
      <c r="S133" s="177">
        <f>Vulnerability!AD132</f>
        <v>5</v>
      </c>
      <c r="T133" s="177">
        <f>Vulnerability!AG132</f>
        <v>9.1999999999999993</v>
      </c>
      <c r="U133" s="177">
        <f>Vulnerability!AJ132</f>
        <v>6.8</v>
      </c>
      <c r="V133" s="177">
        <f>Vulnerability!AM132</f>
        <v>0.1</v>
      </c>
      <c r="W133" s="177">
        <f>Vulnerability!AP132</f>
        <v>0.1</v>
      </c>
      <c r="X133" s="185">
        <f>Vulnerability!AQ132</f>
        <v>5.4</v>
      </c>
      <c r="Y133" s="183">
        <f>Vulnerability!AR132</f>
        <v>5.3</v>
      </c>
      <c r="Z133" s="183">
        <f t="shared" ref="Z133:Z138" si="13">ROUND((10-GEOMEAN(((10-Q133)/10*9+1),((10-Y133)/10*9+1)))/9*10,1)</f>
        <v>5.9</v>
      </c>
      <c r="AA133" s="186">
        <f>'Lack of Coping Capacity'!G132</f>
        <v>9.1999999999999993</v>
      </c>
      <c r="AB133" s="187">
        <f>'Lack of Coping Capacity'!J132</f>
        <v>8</v>
      </c>
      <c r="AC133" s="183">
        <f>'Lack of Coping Capacity'!K132</f>
        <v>8.6</v>
      </c>
      <c r="AD133" s="186">
        <f>'Lack of Coping Capacity'!P132</f>
        <v>9.3000000000000007</v>
      </c>
      <c r="AE133" s="179">
        <f>'Lack of Coping Capacity'!S132</f>
        <v>9.9</v>
      </c>
      <c r="AF133" s="187">
        <f>'Lack of Coping Capacity'!X132</f>
        <v>9.3000000000000007</v>
      </c>
      <c r="AG133" s="183">
        <f>'Lack of Coping Capacity'!Y132</f>
        <v>9.5</v>
      </c>
      <c r="AH133" s="183">
        <f t="shared" ref="AH133:AH138" si="14">ROUND((10-GEOMEAN(((10-AC133)/10*9+1),((10-AG133)/10*9+1)))/9*10,1)</f>
        <v>9.1</v>
      </c>
      <c r="AI133" s="188">
        <f t="shared" ref="AI133:AI138" si="15">ROUND(M133^(1/3)*Z133^(1/3)*AH133^(1/3),1)</f>
        <v>7.1</v>
      </c>
    </row>
    <row r="134" spans="1:35" ht="16.5" customHeight="1" x14ac:dyDescent="0.25">
      <c r="A134" s="141" t="s">
        <v>5</v>
      </c>
      <c r="B134" s="195" t="s">
        <v>449</v>
      </c>
      <c r="C134" s="116" t="s">
        <v>4</v>
      </c>
      <c r="D134" s="98" t="s">
        <v>578</v>
      </c>
      <c r="E134" s="176">
        <f>'Hazard &amp; Exposure'!S133</f>
        <v>2.5</v>
      </c>
      <c r="F134" s="176">
        <f>'Hazard &amp; Exposure'!T133</f>
        <v>9.1</v>
      </c>
      <c r="G134" s="176">
        <f>'Hazard &amp; Exposure'!U133</f>
        <v>3.7</v>
      </c>
      <c r="H134" s="181">
        <f>'Hazard &amp; Exposure'!V133</f>
        <v>6.1</v>
      </c>
      <c r="I134" s="183">
        <f>'Hazard &amp; Exposure'!W133</f>
        <v>6.1</v>
      </c>
      <c r="J134" s="182">
        <f>'Hazard &amp; Exposure'!AC133</f>
        <v>0</v>
      </c>
      <c r="K134" s="181">
        <f>'Hazard &amp; Exposure'!Z133</f>
        <v>10</v>
      </c>
      <c r="L134" s="183">
        <f>'Hazard &amp; Exposure'!AD133</f>
        <v>5</v>
      </c>
      <c r="M134" s="183">
        <f t="shared" si="12"/>
        <v>5.6</v>
      </c>
      <c r="N134" s="184">
        <f>Vulnerability!F133</f>
        <v>9.4</v>
      </c>
      <c r="O134" s="178">
        <f>Vulnerability!I133</f>
        <v>4.7</v>
      </c>
      <c r="P134" s="185">
        <f>Vulnerability!P133</f>
        <v>2.6</v>
      </c>
      <c r="Q134" s="183">
        <f>Vulnerability!Q133</f>
        <v>6.5</v>
      </c>
      <c r="R134" s="184">
        <f>Vulnerability!V133</f>
        <v>8.1</v>
      </c>
      <c r="S134" s="177">
        <f>Vulnerability!AD133</f>
        <v>1.8</v>
      </c>
      <c r="T134" s="177">
        <f>Vulnerability!AG133</f>
        <v>7.1</v>
      </c>
      <c r="U134" s="177">
        <f>Vulnerability!AJ133</f>
        <v>6.8</v>
      </c>
      <c r="V134" s="177">
        <f>Vulnerability!AM133</f>
        <v>0.1</v>
      </c>
      <c r="W134" s="177">
        <f>Vulnerability!AP133</f>
        <v>0.6</v>
      </c>
      <c r="X134" s="185">
        <f>Vulnerability!AQ133</f>
        <v>4</v>
      </c>
      <c r="Y134" s="183">
        <f>Vulnerability!AR133</f>
        <v>6.5</v>
      </c>
      <c r="Z134" s="183">
        <f t="shared" si="13"/>
        <v>6.5</v>
      </c>
      <c r="AA134" s="186">
        <f>'Lack of Coping Capacity'!G133</f>
        <v>9.1999999999999993</v>
      </c>
      <c r="AB134" s="187">
        <f>'Lack of Coping Capacity'!J133</f>
        <v>8</v>
      </c>
      <c r="AC134" s="183">
        <f>'Lack of Coping Capacity'!K133</f>
        <v>8.6</v>
      </c>
      <c r="AD134" s="186">
        <f>'Lack of Coping Capacity'!P133</f>
        <v>8.8000000000000007</v>
      </c>
      <c r="AE134" s="179">
        <f>'Lack of Coping Capacity'!S133</f>
        <v>9.6999999999999993</v>
      </c>
      <c r="AF134" s="187">
        <f>'Lack of Coping Capacity'!X133</f>
        <v>9.3000000000000007</v>
      </c>
      <c r="AG134" s="183">
        <f>'Lack of Coping Capacity'!Y133</f>
        <v>9.3000000000000007</v>
      </c>
      <c r="AH134" s="183">
        <f t="shared" si="14"/>
        <v>9</v>
      </c>
      <c r="AI134" s="188">
        <f t="shared" si="15"/>
        <v>6.9</v>
      </c>
    </row>
    <row r="135" spans="1:35" ht="16.5" customHeight="1" x14ac:dyDescent="0.25">
      <c r="A135" s="141" t="s">
        <v>5</v>
      </c>
      <c r="B135" s="116" t="s">
        <v>450</v>
      </c>
      <c r="C135" s="116" t="s">
        <v>4</v>
      </c>
      <c r="D135" s="98" t="s">
        <v>579</v>
      </c>
      <c r="E135" s="176">
        <f>'Hazard &amp; Exposure'!S134</f>
        <v>2.1</v>
      </c>
      <c r="F135" s="176">
        <f>'Hazard &amp; Exposure'!T134</f>
        <v>3.8</v>
      </c>
      <c r="G135" s="176">
        <f>'Hazard &amp; Exposure'!U134</f>
        <v>3.9</v>
      </c>
      <c r="H135" s="181">
        <f>'Hazard &amp; Exposure'!V134</f>
        <v>3.6</v>
      </c>
      <c r="I135" s="183">
        <f>'Hazard &amp; Exposure'!W134</f>
        <v>3.4</v>
      </c>
      <c r="J135" s="182">
        <f>'Hazard &amp; Exposure'!AC134</f>
        <v>0</v>
      </c>
      <c r="K135" s="181">
        <f>'Hazard &amp; Exposure'!Z134</f>
        <v>10</v>
      </c>
      <c r="L135" s="183">
        <f>'Hazard &amp; Exposure'!AD134</f>
        <v>5</v>
      </c>
      <c r="M135" s="183">
        <f t="shared" si="12"/>
        <v>4.2</v>
      </c>
      <c r="N135" s="184">
        <f>Vulnerability!F134</f>
        <v>9.1999999999999993</v>
      </c>
      <c r="O135" s="178">
        <f>Vulnerability!I134</f>
        <v>5.7</v>
      </c>
      <c r="P135" s="185">
        <f>Vulnerability!P134</f>
        <v>2.6</v>
      </c>
      <c r="Q135" s="183">
        <f>Vulnerability!Q134</f>
        <v>6.7</v>
      </c>
      <c r="R135" s="184">
        <f>Vulnerability!V134</f>
        <v>0</v>
      </c>
      <c r="S135" s="177">
        <f>Vulnerability!AD134</f>
        <v>3.4</v>
      </c>
      <c r="T135" s="177">
        <f>Vulnerability!AG134</f>
        <v>7.9</v>
      </c>
      <c r="U135" s="177">
        <f>Vulnerability!AJ134</f>
        <v>6.3</v>
      </c>
      <c r="V135" s="177">
        <f>Vulnerability!AM134</f>
        <v>0</v>
      </c>
      <c r="W135" s="177">
        <f>Vulnerability!AP134</f>
        <v>0</v>
      </c>
      <c r="X135" s="185">
        <f>Vulnerability!AQ134</f>
        <v>4.3</v>
      </c>
      <c r="Y135" s="183">
        <f>Vulnerability!AR134</f>
        <v>2.4</v>
      </c>
      <c r="Z135" s="183">
        <f t="shared" si="13"/>
        <v>4.9000000000000004</v>
      </c>
      <c r="AA135" s="186">
        <f>'Lack of Coping Capacity'!G134</f>
        <v>9.1999999999999993</v>
      </c>
      <c r="AB135" s="187">
        <f>'Lack of Coping Capacity'!J134</f>
        <v>8</v>
      </c>
      <c r="AC135" s="183">
        <f>'Lack of Coping Capacity'!K134</f>
        <v>8.6</v>
      </c>
      <c r="AD135" s="186">
        <f>'Lack of Coping Capacity'!P134</f>
        <v>9.3000000000000007</v>
      </c>
      <c r="AE135" s="179">
        <f>'Lack of Coping Capacity'!S134</f>
        <v>10</v>
      </c>
      <c r="AF135" s="187">
        <f>'Lack of Coping Capacity'!X134</f>
        <v>7.3</v>
      </c>
      <c r="AG135" s="183">
        <f>'Lack of Coping Capacity'!Y134</f>
        <v>8.9</v>
      </c>
      <c r="AH135" s="183">
        <f t="shared" si="14"/>
        <v>8.8000000000000007</v>
      </c>
      <c r="AI135" s="188">
        <f t="shared" si="15"/>
        <v>5.7</v>
      </c>
    </row>
    <row r="136" spans="1:35" ht="16.5" customHeight="1" x14ac:dyDescent="0.25">
      <c r="A136" s="141" t="s">
        <v>5</v>
      </c>
      <c r="B136" s="116" t="s">
        <v>451</v>
      </c>
      <c r="C136" s="116" t="s">
        <v>4</v>
      </c>
      <c r="D136" s="98" t="s">
        <v>580</v>
      </c>
      <c r="E136" s="176">
        <f>'Hazard &amp; Exposure'!S135</f>
        <v>0</v>
      </c>
      <c r="F136" s="176">
        <f>'Hazard &amp; Exposure'!T135</f>
        <v>0</v>
      </c>
      <c r="G136" s="176">
        <f>'Hazard &amp; Exposure'!U135</f>
        <v>0</v>
      </c>
      <c r="H136" s="181">
        <f>'Hazard &amp; Exposure'!V135</f>
        <v>3.6</v>
      </c>
      <c r="I136" s="183">
        <f>'Hazard &amp; Exposure'!W135</f>
        <v>1</v>
      </c>
      <c r="J136" s="182">
        <f>'Hazard &amp; Exposure'!AC135</f>
        <v>5</v>
      </c>
      <c r="K136" s="181">
        <f>'Hazard &amp; Exposure'!Z135</f>
        <v>10</v>
      </c>
      <c r="L136" s="183">
        <f>'Hazard &amp; Exposure'!AD135</f>
        <v>7.5</v>
      </c>
      <c r="M136" s="183">
        <f t="shared" si="12"/>
        <v>5.0999999999999996</v>
      </c>
      <c r="N136" s="184">
        <f>Vulnerability!F135</f>
        <v>9.4</v>
      </c>
      <c r="O136" s="178">
        <f>Vulnerability!I135</f>
        <v>4.7</v>
      </c>
      <c r="P136" s="185">
        <f>Vulnerability!P135</f>
        <v>2.6</v>
      </c>
      <c r="Q136" s="183">
        <f>Vulnerability!Q135</f>
        <v>6.5</v>
      </c>
      <c r="R136" s="184">
        <f>Vulnerability!V135</f>
        <v>0</v>
      </c>
      <c r="S136" s="177">
        <f>Vulnerability!AD135</f>
        <v>3.7</v>
      </c>
      <c r="T136" s="177">
        <f>Vulnerability!AG135</f>
        <v>5.5</v>
      </c>
      <c r="U136" s="177">
        <f>Vulnerability!AJ135</f>
        <v>2.9</v>
      </c>
      <c r="V136" s="177">
        <f>Vulnerability!AM135</f>
        <v>0</v>
      </c>
      <c r="W136" s="177">
        <f>Vulnerability!AP135</f>
        <v>0</v>
      </c>
      <c r="X136" s="185">
        <f>Vulnerability!AQ135</f>
        <v>2.7</v>
      </c>
      <c r="Y136" s="183">
        <f>Vulnerability!AR135</f>
        <v>1.4</v>
      </c>
      <c r="Z136" s="183">
        <f t="shared" si="13"/>
        <v>4.4000000000000004</v>
      </c>
      <c r="AA136" s="186">
        <f>'Lack of Coping Capacity'!G135</f>
        <v>9.1999999999999993</v>
      </c>
      <c r="AB136" s="187">
        <f>'Lack of Coping Capacity'!J135</f>
        <v>8</v>
      </c>
      <c r="AC136" s="183">
        <f>'Lack of Coping Capacity'!K135</f>
        <v>8.6</v>
      </c>
      <c r="AD136" s="186">
        <f>'Lack of Coping Capacity'!P135</f>
        <v>8.9</v>
      </c>
      <c r="AE136" s="179">
        <f>'Lack of Coping Capacity'!S135</f>
        <v>10</v>
      </c>
      <c r="AF136" s="187">
        <f>'Lack of Coping Capacity'!X135</f>
        <v>9.6999999999999993</v>
      </c>
      <c r="AG136" s="183">
        <f>'Lack of Coping Capacity'!Y135</f>
        <v>9.5</v>
      </c>
      <c r="AH136" s="183">
        <f t="shared" si="14"/>
        <v>9.1</v>
      </c>
      <c r="AI136" s="188">
        <f t="shared" si="15"/>
        <v>5.9</v>
      </c>
    </row>
    <row r="137" spans="1:35" ht="16.5" customHeight="1" x14ac:dyDescent="0.25">
      <c r="A137" s="141" t="s">
        <v>5</v>
      </c>
      <c r="B137" s="116" t="s">
        <v>446</v>
      </c>
      <c r="C137" s="116" t="s">
        <v>4</v>
      </c>
      <c r="D137" s="98" t="s">
        <v>575</v>
      </c>
      <c r="E137" s="176" t="str">
        <f>'Hazard &amp; Exposure'!S136</f>
        <v>x</v>
      </c>
      <c r="F137" s="176">
        <f>'Hazard &amp; Exposure'!T136</f>
        <v>9.3000000000000007</v>
      </c>
      <c r="G137" s="176">
        <f>'Hazard &amp; Exposure'!U136</f>
        <v>2.5</v>
      </c>
      <c r="H137" s="181">
        <f>'Hazard &amp; Exposure'!V136</f>
        <v>7.2</v>
      </c>
      <c r="I137" s="183">
        <f>'Hazard &amp; Exposure'!W136</f>
        <v>7.2</v>
      </c>
      <c r="J137" s="182">
        <f>'Hazard &amp; Exposure'!AC136</f>
        <v>0</v>
      </c>
      <c r="K137" s="181">
        <f>'Hazard &amp; Exposure'!Z136</f>
        <v>10</v>
      </c>
      <c r="L137" s="183">
        <f>'Hazard &amp; Exposure'!AD136</f>
        <v>5</v>
      </c>
      <c r="M137" s="183">
        <f t="shared" si="12"/>
        <v>6.2</v>
      </c>
      <c r="N137" s="184">
        <f>Vulnerability!F136</f>
        <v>7</v>
      </c>
      <c r="O137" s="178">
        <f>Vulnerability!I136</f>
        <v>4.7</v>
      </c>
      <c r="P137" s="185">
        <f>Vulnerability!P136</f>
        <v>2.6</v>
      </c>
      <c r="Q137" s="183">
        <f>Vulnerability!Q136</f>
        <v>5.3</v>
      </c>
      <c r="R137" s="184">
        <f>Vulnerability!V136</f>
        <v>4</v>
      </c>
      <c r="S137" s="177">
        <f>Vulnerability!AD136</f>
        <v>4.7</v>
      </c>
      <c r="T137" s="177">
        <f>Vulnerability!AG136</f>
        <v>7</v>
      </c>
      <c r="U137" s="177">
        <f>Vulnerability!AJ136</f>
        <v>6.9</v>
      </c>
      <c r="V137" s="177">
        <f>Vulnerability!AM136</f>
        <v>0</v>
      </c>
      <c r="W137" s="177" t="str">
        <f>Vulnerability!AP136</f>
        <v>x</v>
      </c>
      <c r="X137" s="185">
        <f>Vulnerability!AQ136</f>
        <v>5.2</v>
      </c>
      <c r="Y137" s="183">
        <f>Vulnerability!AR136</f>
        <v>4.5999999999999996</v>
      </c>
      <c r="Z137" s="183">
        <f t="shared" si="13"/>
        <v>5</v>
      </c>
      <c r="AA137" s="186">
        <f>'Lack of Coping Capacity'!G136</f>
        <v>9.1999999999999993</v>
      </c>
      <c r="AB137" s="187">
        <f>'Lack of Coping Capacity'!J136</f>
        <v>8</v>
      </c>
      <c r="AC137" s="183">
        <f>'Lack of Coping Capacity'!K136</f>
        <v>8.6</v>
      </c>
      <c r="AD137" s="186">
        <f>'Lack of Coping Capacity'!P136</f>
        <v>7.3</v>
      </c>
      <c r="AE137" s="179">
        <f>'Lack of Coping Capacity'!S136</f>
        <v>4.0999999999999996</v>
      </c>
      <c r="AF137" s="187">
        <f>'Lack of Coping Capacity'!X136</f>
        <v>7.8</v>
      </c>
      <c r="AG137" s="183">
        <f>'Lack of Coping Capacity'!Y136</f>
        <v>6.4</v>
      </c>
      <c r="AH137" s="183">
        <f t="shared" si="14"/>
        <v>7.7</v>
      </c>
      <c r="AI137" s="188">
        <f t="shared" si="15"/>
        <v>6.2</v>
      </c>
    </row>
    <row r="138" spans="1:35" ht="16.5" customHeight="1" thickBot="1" x14ac:dyDescent="0.3">
      <c r="A138" s="142" t="s">
        <v>5</v>
      </c>
      <c r="B138" s="208" t="s">
        <v>452</v>
      </c>
      <c r="C138" s="143" t="s">
        <v>4</v>
      </c>
      <c r="D138" s="144" t="s">
        <v>581</v>
      </c>
      <c r="E138" s="176">
        <f>'Hazard &amp; Exposure'!S137</f>
        <v>5</v>
      </c>
      <c r="F138" s="176">
        <f>'Hazard &amp; Exposure'!T137</f>
        <v>2.6</v>
      </c>
      <c r="G138" s="176">
        <f>'Hazard &amp; Exposure'!U137</f>
        <v>5.9</v>
      </c>
      <c r="H138" s="181">
        <f>'Hazard &amp; Exposure'!V137</f>
        <v>6.1</v>
      </c>
      <c r="I138" s="183">
        <f>'Hazard &amp; Exposure'!W137</f>
        <v>5</v>
      </c>
      <c r="J138" s="182">
        <f>'Hazard &amp; Exposure'!AC137</f>
        <v>4</v>
      </c>
      <c r="K138" s="181">
        <f>'Hazard &amp; Exposure'!Z137</f>
        <v>10</v>
      </c>
      <c r="L138" s="183">
        <f>'Hazard &amp; Exposure'!AD137</f>
        <v>7</v>
      </c>
      <c r="M138" s="183">
        <f t="shared" si="12"/>
        <v>6.1</v>
      </c>
      <c r="N138" s="184">
        <f>Vulnerability!F137</f>
        <v>9.4</v>
      </c>
      <c r="O138" s="178">
        <f>Vulnerability!I137</f>
        <v>4.7</v>
      </c>
      <c r="P138" s="185">
        <f>Vulnerability!P137</f>
        <v>2.6</v>
      </c>
      <c r="Q138" s="183">
        <f>Vulnerability!Q137</f>
        <v>6.5</v>
      </c>
      <c r="R138" s="184">
        <f>Vulnerability!V137</f>
        <v>8.4</v>
      </c>
      <c r="S138" s="177">
        <f>Vulnerability!AD137</f>
        <v>2.9</v>
      </c>
      <c r="T138" s="177">
        <f>Vulnerability!AG137</f>
        <v>6.3</v>
      </c>
      <c r="U138" s="177">
        <f>Vulnerability!AJ137</f>
        <v>6.8</v>
      </c>
      <c r="V138" s="177">
        <f>Vulnerability!AM137</f>
        <v>10</v>
      </c>
      <c r="W138" s="177">
        <f>Vulnerability!AP137</f>
        <v>10</v>
      </c>
      <c r="X138" s="185">
        <f>Vulnerability!AQ137</f>
        <v>8.1999999999999993</v>
      </c>
      <c r="Y138" s="183">
        <f>Vulnerability!AR137</f>
        <v>8.3000000000000007</v>
      </c>
      <c r="Z138" s="183">
        <f t="shared" si="13"/>
        <v>7.5</v>
      </c>
      <c r="AA138" s="186">
        <f>'Lack of Coping Capacity'!G137</f>
        <v>9.1999999999999993</v>
      </c>
      <c r="AB138" s="187">
        <f>'Lack of Coping Capacity'!J137</f>
        <v>8</v>
      </c>
      <c r="AC138" s="183">
        <f>'Lack of Coping Capacity'!K137</f>
        <v>8.6</v>
      </c>
      <c r="AD138" s="186">
        <f>'Lack of Coping Capacity'!P137</f>
        <v>9.4</v>
      </c>
      <c r="AE138" s="179">
        <f>'Lack of Coping Capacity'!S137</f>
        <v>10</v>
      </c>
      <c r="AF138" s="187">
        <f>'Lack of Coping Capacity'!X137</f>
        <v>9.9</v>
      </c>
      <c r="AG138" s="183">
        <f>'Lack of Coping Capacity'!Y137</f>
        <v>9.8000000000000007</v>
      </c>
      <c r="AH138" s="183">
        <f t="shared" si="14"/>
        <v>9.3000000000000007</v>
      </c>
      <c r="AI138" s="188">
        <f t="shared" si="15"/>
        <v>7.5</v>
      </c>
    </row>
  </sheetData>
  <autoFilter ref="A3:AI3">
    <sortState ref="A4:AI135">
      <sortCondition descending="1" ref="AI3"/>
    </sortState>
  </autoFilter>
  <sortState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9" stopIfTrue="1" operator="between">
      <formula>7.3</formula>
      <formula>10</formula>
    </cfRule>
    <cfRule type="cellIs" dxfId="38" priority="2581" stopIfTrue="1" operator="between">
      <formula>5.9</formula>
      <formula>7.2</formula>
    </cfRule>
    <cfRule type="cellIs" dxfId="37" priority="2582" stopIfTrue="1" operator="between">
      <formula>4.6</formula>
      <formula>5.8</formula>
    </cfRule>
    <cfRule type="cellIs" dxfId="36" priority="2583" stopIfTrue="1" operator="between">
      <formula>3.1</formula>
      <formula>4.5</formula>
    </cfRule>
    <cfRule type="cellIs" dxfId="35" priority="2584" stopIfTrue="1" operator="between">
      <formula>0</formula>
      <formula>3</formula>
    </cfRule>
  </conditionalFormatting>
  <conditionalFormatting sqref="Z4:Z138">
    <cfRule type="cellIs" dxfId="34" priority="8" stopIfTrue="1" operator="between">
      <formula>6.7</formula>
      <formula>10</formula>
    </cfRule>
    <cfRule type="cellIs" dxfId="33" priority="2585" stopIfTrue="1" operator="between">
      <formula>5.9</formula>
      <formula>6.6</formula>
    </cfRule>
    <cfRule type="cellIs" dxfId="32" priority="2586" stopIfTrue="1" operator="between">
      <formula>5.1</formula>
      <formula>5.8</formula>
    </cfRule>
    <cfRule type="cellIs" dxfId="31" priority="2587" stopIfTrue="1" operator="between">
      <formula>4</formula>
      <formula>5</formula>
    </cfRule>
    <cfRule type="cellIs" dxfId="30" priority="2588" stopIfTrue="1" operator="between">
      <formula>0</formula>
      <formula>3.9</formula>
    </cfRule>
  </conditionalFormatting>
  <conditionalFormatting sqref="AH4:AH138">
    <cfRule type="cellIs" dxfId="29" priority="7" stopIfTrue="1" operator="between">
      <formula>8.1</formula>
      <formula>10</formula>
    </cfRule>
    <cfRule type="cellIs" dxfId="28" priority="2589" stopIfTrue="1" operator="between">
      <formula>7.4</formula>
      <formula>8</formula>
    </cfRule>
    <cfRule type="cellIs" dxfId="27" priority="2590" stopIfTrue="1" operator="between">
      <formula>6.8</formula>
      <formula>7.3</formula>
    </cfRule>
    <cfRule type="cellIs" dxfId="26" priority="2591" stopIfTrue="1" operator="between">
      <formula>6.1</formula>
      <formula>6.7</formula>
    </cfRule>
    <cfRule type="cellIs" dxfId="25" priority="2592" stopIfTrue="1" operator="between">
      <formula>0</formula>
      <formula>6</formula>
    </cfRule>
  </conditionalFormatting>
  <conditionalFormatting sqref="Q4:Q138">
    <cfRule type="cellIs" dxfId="24" priority="4" stopIfTrue="1" operator="between">
      <formula>7.3</formula>
      <formula>10</formula>
    </cfRule>
    <cfRule type="cellIs" dxfId="23" priority="2601" stopIfTrue="1" operator="between">
      <formula>6.6</formula>
      <formula>7.2</formula>
    </cfRule>
    <cfRule type="cellIs" dxfId="22" priority="2602" stopIfTrue="1" operator="between">
      <formula>5.6</formula>
      <formula>6.5</formula>
    </cfRule>
    <cfRule type="cellIs" dxfId="21" priority="2603" stopIfTrue="1" operator="between">
      <formula>4.8</formula>
      <formula>5.5</formula>
    </cfRule>
    <cfRule type="cellIs" dxfId="20" priority="2604" stopIfTrue="1" operator="between">
      <formula>0</formula>
      <formula>4.7</formula>
    </cfRule>
  </conditionalFormatting>
  <conditionalFormatting sqref="Y4:Y138">
    <cfRule type="cellIs" dxfId="19" priority="3" stopIfTrue="1" operator="between">
      <formula>5.7</formula>
      <formula>10</formula>
    </cfRule>
    <cfRule type="cellIs" dxfId="18" priority="2605" stopIfTrue="1" operator="between">
      <formula>3.8</formula>
      <formula>5.6</formula>
    </cfRule>
    <cfRule type="cellIs" dxfId="17" priority="2606" stopIfTrue="1" operator="between">
      <formula>2.6</formula>
      <formula>3.7</formula>
    </cfRule>
    <cfRule type="cellIs" dxfId="16" priority="2607" stopIfTrue="1" operator="between">
      <formula>1.7</formula>
      <formula>2.5</formula>
    </cfRule>
    <cfRule type="cellIs" dxfId="15" priority="2608" stopIfTrue="1" operator="between">
      <formula>0</formula>
      <formula>1.6</formula>
    </cfRule>
  </conditionalFormatting>
  <conditionalFormatting sqref="AC4:AC138">
    <cfRule type="cellIs" dxfId="14" priority="2" stopIfTrue="1" operator="between">
      <formula>7</formula>
      <formula>10</formula>
    </cfRule>
    <cfRule type="cellIs" dxfId="13" priority="2613" stopIfTrue="1" operator="between">
      <formula>6.9</formula>
      <formula>6.9</formula>
    </cfRule>
    <cfRule type="cellIs" dxfId="12" priority="2614" stopIfTrue="1" operator="between">
      <formula>6.3</formula>
      <formula>6.8</formula>
    </cfRule>
    <cfRule type="cellIs" dxfId="11" priority="2615" stopIfTrue="1" operator="between">
      <formula>6</formula>
      <formula>6.2</formula>
    </cfRule>
    <cfRule type="cellIs" dxfId="10" priority="2616" stopIfTrue="1" operator="between">
      <formula>0</formula>
      <formula>5.9</formula>
    </cfRule>
  </conditionalFormatting>
  <conditionalFormatting sqref="AG4:AG138">
    <cfRule type="cellIs" dxfId="9" priority="1" stopIfTrue="1" operator="between">
      <formula>8.3</formula>
      <formula>10</formula>
    </cfRule>
    <cfRule type="cellIs" dxfId="8" priority="2617" stopIfTrue="1" operator="between">
      <formula>7.5</formula>
      <formula>8.2</formula>
    </cfRule>
    <cfRule type="cellIs" dxfId="7" priority="2618" stopIfTrue="1" operator="between">
      <formula>6.7</formula>
      <formula>7.4</formula>
    </cfRule>
    <cfRule type="cellIs" dxfId="6" priority="2619" stopIfTrue="1" operator="between">
      <formula>5.9</formula>
      <formula>6.6</formula>
    </cfRule>
    <cfRule type="cellIs" dxfId="5" priority="2620" stopIfTrue="1" operator="between">
      <formula>0</formula>
      <formula>5.8</formula>
    </cfRule>
  </conditionalFormatting>
  <conditionalFormatting sqref="AI4:AI138">
    <cfRule type="cellIs" dxfId="4" priority="10" stopIfTrue="1" operator="between">
      <formula>6.8</formula>
      <formula>10</formula>
    </cfRule>
    <cfRule type="cellIs" dxfId="3" priority="11" stopIfTrue="1" operator="between">
      <formula>5.8</formula>
      <formula>6.7</formula>
    </cfRule>
    <cfRule type="cellIs" dxfId="2" priority="12" stopIfTrue="1" operator="between">
      <formula>4.9</formula>
      <formula>5.7</formula>
    </cfRule>
    <cfRule type="cellIs" dxfId="1" priority="13" stopIfTrue="1" operator="between">
      <formula>3.9</formula>
      <formula>4.8</formula>
    </cfRule>
    <cfRule type="cellIs" dxfId="0" priority="14" stopIfTrue="1" operator="between">
      <formula>0</formula>
      <formula>3.8</formula>
    </cfRule>
  </conditionalFormatting>
  <pageMargins left="0.7" right="0.7" top="0.75" bottom="0.75" header="0.3" footer="0.3"/>
  <pageSetup paperSize="9" scale="44" fitToHeight="0" orientation="landscape" r:id="rId1"/>
  <rowBreaks count="2" manualBreakCount="2">
    <brk id="64" max="16383" man="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workbookViewId="0">
      <pane xSplit="2" ySplit="2" topLeftCell="L111" activePane="bottomRight" state="frozen"/>
      <selection activeCell="AD123" sqref="AD123"/>
      <selection pane="topRight" activeCell="AD123" sqref="AD123"/>
      <selection pane="bottomLeft" activeCell="AD123" sqref="AD123"/>
      <selection pane="bottomRight" activeCell="L136" sqref="L136"/>
    </sheetView>
  </sheetViews>
  <sheetFormatPr defaultColWidth="9.140625" defaultRowHeight="15" x14ac:dyDescent="0.25"/>
  <cols>
    <col min="1" max="1" width="49.42578125" style="8" bestFit="1" customWidth="1"/>
    <col min="2" max="3" width="9.140625" style="8"/>
    <col min="4" max="10" width="11.7109375" style="24" customWidth="1"/>
    <col min="11" max="11" width="10.140625" style="25" customWidth="1"/>
    <col min="12" max="12" width="10.140625" style="26" customWidth="1"/>
    <col min="13" max="13" width="10.7109375" style="24" bestFit="1" customWidth="1"/>
    <col min="14" max="17" width="10.7109375" style="24" customWidth="1"/>
    <col min="18" max="18" width="11.7109375" style="24" bestFit="1" customWidth="1"/>
    <col min="19" max="22" width="11.7109375" style="24" customWidth="1"/>
    <col min="23" max="16384" width="9.140625" style="8"/>
  </cols>
  <sheetData>
    <row r="1" spans="1:30"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row>
    <row r="2" spans="1:30" s="11" customFormat="1" ht="125.25" customHeight="1" thickBot="1" x14ac:dyDescent="0.3">
      <c r="A2" s="11" t="s">
        <v>32</v>
      </c>
      <c r="B2" s="28" t="s">
        <v>44</v>
      </c>
      <c r="C2" s="79" t="s">
        <v>583</v>
      </c>
      <c r="D2" s="31" t="s">
        <v>102</v>
      </c>
      <c r="E2" s="31" t="s">
        <v>612</v>
      </c>
      <c r="F2" s="56" t="s">
        <v>669</v>
      </c>
      <c r="G2" s="57" t="s">
        <v>670</v>
      </c>
      <c r="H2" s="130" t="s">
        <v>671</v>
      </c>
      <c r="I2" s="32" t="s">
        <v>658</v>
      </c>
      <c r="J2" s="31" t="s">
        <v>698</v>
      </c>
      <c r="K2" s="56" t="s">
        <v>103</v>
      </c>
      <c r="L2" s="57" t="s">
        <v>76</v>
      </c>
      <c r="M2" s="31" t="s">
        <v>103</v>
      </c>
      <c r="N2" s="31" t="s">
        <v>76</v>
      </c>
      <c r="O2" s="31" t="s">
        <v>697</v>
      </c>
      <c r="P2" s="152" t="s">
        <v>699</v>
      </c>
      <c r="Q2" s="152" t="s">
        <v>700</v>
      </c>
      <c r="R2" s="32" t="s">
        <v>589</v>
      </c>
      <c r="S2" s="33" t="s">
        <v>612</v>
      </c>
      <c r="T2" s="33" t="s">
        <v>104</v>
      </c>
      <c r="U2" s="33" t="s">
        <v>658</v>
      </c>
      <c r="V2" s="33" t="s">
        <v>701</v>
      </c>
      <c r="W2" s="34" t="s">
        <v>672</v>
      </c>
      <c r="X2" s="32" t="s">
        <v>704</v>
      </c>
      <c r="Y2" s="32" t="s">
        <v>705</v>
      </c>
      <c r="Z2" s="154" t="s">
        <v>706</v>
      </c>
      <c r="AA2" s="192" t="s">
        <v>105</v>
      </c>
      <c r="AB2" s="32" t="s">
        <v>584</v>
      </c>
      <c r="AC2" s="33" t="s">
        <v>590</v>
      </c>
      <c r="AD2" s="34" t="s">
        <v>673</v>
      </c>
    </row>
    <row r="3" spans="1:30" s="11" customFormat="1" x14ac:dyDescent="0.25">
      <c r="A3" s="11" t="s">
        <v>332</v>
      </c>
      <c r="B3" s="29" t="s">
        <v>0</v>
      </c>
      <c r="C3" s="29" t="s">
        <v>582</v>
      </c>
      <c r="D3" s="4">
        <f>ROUND(IF('Indicator Data'!G5=0,0,IF(LOG('Indicator Data'!G5)&gt;D$139,10,IF(LOG('Indicator Data'!G5)&lt;D$140,0,10-(D$139-LOG('Indicator Data'!G5))/(D$139-D$140)*10))),1)</f>
        <v>6.1</v>
      </c>
      <c r="E3" s="4">
        <f>IF('Indicator Data'!D5="No data","x",ROUND(IF(('Indicator Data'!D5)&gt;E$139,10,IF(('Indicator Data'!D5)&lt;E$140,0,10-(E$139-('Indicator Data'!D5))/(E$139-E$140)*10)),1))</f>
        <v>1.1000000000000001</v>
      </c>
      <c r="F3" s="58">
        <f>'Indicator Data'!E5/'Indicator Data'!$BC5</f>
        <v>0.47589922207665497</v>
      </c>
      <c r="G3" s="58">
        <f>'Indicator Data'!F5/'Indicator Data'!$BC5</f>
        <v>0.36737698306150518</v>
      </c>
      <c r="H3" s="58">
        <f>F3*0.5+G3*0.25</f>
        <v>0.32979385680370377</v>
      </c>
      <c r="I3" s="4">
        <f>ROUND(IF(H3=0,0,IF(H3&gt;I$139,10,IF(H3&lt;I$140,0,10-(I$139-H3)/(I$139-I$140)*10))),1)</f>
        <v>8.1999999999999993</v>
      </c>
      <c r="J3" s="4">
        <f>ROUND(IF('Indicator Data'!I5=0,0,IF(LOG('Indicator Data'!I5)&gt;J$139,10,IF(LOG('Indicator Data'!I5)&lt;J$140,0,10-(J$139-LOG('Indicator Data'!I5))/(J$139-J$140)*10))),1)</f>
        <v>10</v>
      </c>
      <c r="K3" s="58">
        <f>'Indicator Data'!G5/'Indicator Data'!$BC5</f>
        <v>4.0823879960146959E-3</v>
      </c>
      <c r="L3" s="58">
        <f>'Indicator Data'!I5/'Indicator Data'!$BD5</f>
        <v>1.4601336686980496E-2</v>
      </c>
      <c r="M3" s="4">
        <f>ROUND(IF(K3&gt;M$139,10,IF(K3&lt;M$140,0,10-(M$139-K3)/(M$139-M$140)*10)),1)</f>
        <v>2.7</v>
      </c>
      <c r="N3" s="4">
        <f>ROUND(IF(L3&gt;N$139,10,IF(L3&lt;N$140,0,10-(N$139-L3)/(N$139-N$140)*10)),1)</f>
        <v>4.9000000000000004</v>
      </c>
      <c r="O3" s="4">
        <f>ROUND(IF('Indicator Data'!J5=0,0,IF('Indicator Data'!J5&gt;O$139,10,IF('Indicator Data'!J5&lt;O$140,0,10-(O$139-'Indicator Data'!J5)/(O$139-O$140)*10))),1)</f>
        <v>4.9000000000000004</v>
      </c>
      <c r="P3" s="153">
        <f>ROUND((10-GEOMEAN(((10-N3)/10*9+1),((10-J3)/10*9+1)))/9*10,1)</f>
        <v>8.5</v>
      </c>
      <c r="Q3" s="153">
        <f>ROUND(AVERAGE(P3,O3),1)</f>
        <v>6.7</v>
      </c>
      <c r="R3" s="4">
        <f>IF('Indicator Data'!H5="No data","x",ROUND(IF('Indicator Data'!H5=0,0,IF('Indicator Data'!H5&gt;R$139,10,IF('Indicator Data'!H5&lt;R$140,0,10-(R$139-'Indicator Data'!H5)/(R$139-R$140)*10))),1))</f>
        <v>5</v>
      </c>
      <c r="S3" s="6">
        <f>E3</f>
        <v>1.1000000000000001</v>
      </c>
      <c r="T3" s="6">
        <f>ROUND((10-GEOMEAN(((10-D3)/10*9+1),((10-M3)/10*9+1)))/9*10,1)</f>
        <v>4.5999999999999996</v>
      </c>
      <c r="U3" s="6">
        <f>I3</f>
        <v>8.1999999999999993</v>
      </c>
      <c r="V3" s="6">
        <f>ROUND(AVERAGE(Q3,R3),1)</f>
        <v>5.9</v>
      </c>
      <c r="W3" s="14">
        <f>IF(S3="x",ROUND((10-GEOMEAN(((10-T3)/10*9+1),((10-U3)/10*9+1),((10-V3)/10*9+1)))/9*10,1),ROUND((10-GEOMEAN(((10-S3)/10*9+1),((10-T3)/10*9+1),((10-U3)/10*9+1),((10-V3)/10*9+1)))/9*10,1))</f>
        <v>5.5</v>
      </c>
      <c r="X3" s="4">
        <f>ROUND(IF('Indicator Data'!M5=0,0,IF('Indicator Data'!M5&gt;X$139,10,IF('Indicator Data'!M5&lt;X$140,0,10-(X$139-'Indicator Data'!M5)/(X$139-X$140)*10))),1)</f>
        <v>7.8</v>
      </c>
      <c r="Y3" s="4">
        <f>ROUND(IF('Indicator Data'!N5=0,0,IF('Indicator Data'!N5&gt;Y$139,10,IF('Indicator Data'!N5&lt;Y$140,0,10-(Y$139-'Indicator Data'!N5)/(Y$139-Y$140)*10))),1)</f>
        <v>3.4</v>
      </c>
      <c r="Z3" s="6">
        <f>ROUND((10-GEOMEAN(((10-X3)/10*9+1),((10-Y3)/10*9+1)))/9*10,1)</f>
        <v>6.1</v>
      </c>
      <c r="AA3" s="6">
        <f>IF('Indicator Data'!K5=5,10,IF('Indicator Data'!K5=4,8,IF('Indicator Data'!K5=3,5,IF('Indicator Data'!K5=2,2,IF('Indicator Data'!K5=1,1,0)))))</f>
        <v>5</v>
      </c>
      <c r="AB3" s="191">
        <f>IF('Indicator Data'!L5="No data","x",IF('Indicator Data'!L5&gt;1000,10,IF('Indicator Data'!L5&gt;=500,9,IF('Indicator Data'!L5&gt;=240,8,IF('Indicator Data'!L5&gt;=120,7,IF('Indicator Data'!L5&gt;=60,6,IF('Indicator Data'!L5&gt;=20,5,IF('Indicator Data'!L5&gt;=1,4,0))))))))</f>
        <v>4</v>
      </c>
      <c r="AC3" s="6">
        <f>ROUND(IF(AB3="x",AA3,IF(AB3&gt;AA3,AB3,AA3)),1)</f>
        <v>5</v>
      </c>
      <c r="AD3" s="7">
        <f>ROUND(IF(AC3&gt;=8,AC3,AVERAGE(Z3,AC3)),1)</f>
        <v>5.6</v>
      </c>
    </row>
    <row r="4" spans="1:30" s="11" customFormat="1" x14ac:dyDescent="0.25">
      <c r="A4" s="11" t="s">
        <v>333</v>
      </c>
      <c r="B4" s="29" t="s">
        <v>0</v>
      </c>
      <c r="C4" s="29" t="s">
        <v>453</v>
      </c>
      <c r="D4" s="4">
        <f>ROUND(IF('Indicator Data'!G6=0,0,IF(LOG('Indicator Data'!G6)&gt;D$139,10,IF(LOG('Indicator Data'!G6)&lt;D$140,0,10-(D$139-LOG('Indicator Data'!G6))/(D$139-D$140)*10))),1)</f>
        <v>2.8</v>
      </c>
      <c r="E4" s="4">
        <f>IF('Indicator Data'!D6="No data","x",ROUND(IF(('Indicator Data'!D6)&gt;E$139,10,IF(('Indicator Data'!D6)&lt;E$140,0,10-(E$139-('Indicator Data'!D6))/(E$139-E$140)*10)),1))</f>
        <v>0.4</v>
      </c>
      <c r="F4" s="58">
        <f>'Indicator Data'!E6/'Indicator Data'!$BC6</f>
        <v>7.7431393705444607E-2</v>
      </c>
      <c r="G4" s="58">
        <f>'Indicator Data'!F6/'Indicator Data'!$BC6</f>
        <v>7.6403708702114617E-2</v>
      </c>
      <c r="H4" s="58">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8">
        <f>'Indicator Data'!G6/'Indicator Data'!$BC6</f>
        <v>8.7906908415847208E-4</v>
      </c>
      <c r="L4" s="58">
        <f>'Indicator Data'!I6/'Indicator Data'!$BD6</f>
        <v>1.4601336686980496E-2</v>
      </c>
      <c r="M4" s="4">
        <f t="shared" ref="M4:M67" si="2">ROUND(IF(K4&gt;M$139,10,IF(K4&lt;M$140,0,10-(M$139-K4)/(M$139-M$140)*10)),1)</f>
        <v>0.6</v>
      </c>
      <c r="N4" s="4">
        <f t="shared" ref="N4:N67" si="3">ROUND(IF(L4&gt;N$139,10,IF(L4&lt;N$140,0,10-(N$139-L4)/(N$139-N$140)*10)),1)</f>
        <v>4.9000000000000004</v>
      </c>
      <c r="O4" s="4">
        <f>ROUND(IF('Indicator Data'!J6=0,0,IF('Indicator Data'!J6&gt;O$139,10,IF('Indicator Data'!J6&lt;O$140,0,10-(O$139-'Indicator Data'!J6)/(O$139-O$140)*10))),1)</f>
        <v>4.9000000000000004</v>
      </c>
      <c r="P4" s="153">
        <f t="shared" ref="P4:P67" si="4">ROUND((10-GEOMEAN(((10-N4)/10*9+1),((10-J4)/10*9+1)))/9*10,1)</f>
        <v>8.5</v>
      </c>
      <c r="Q4" s="153">
        <f t="shared" ref="Q4:Q67" si="5">ROUND(AVERAGE(P4,O4),1)</f>
        <v>6.7</v>
      </c>
      <c r="R4" s="4">
        <f>IF('Indicator Data'!H6="No data","x",ROUND(IF('Indicator Data'!H6=0,0,IF('Indicator Data'!H6&gt;R$139,10,IF('Indicator Data'!H6&lt;R$140,0,10-(R$139-'Indicator Data'!H6)/(R$139-R$140)*10))),1))</f>
        <v>1</v>
      </c>
      <c r="S4" s="6">
        <f t="shared" ref="S4:S67" si="6">E4</f>
        <v>0.4</v>
      </c>
      <c r="T4" s="6">
        <f t="shared" ref="T4:T67" si="7">ROUND((10-GEOMEAN(((10-D4)/10*9+1),((10-M4)/10*9+1)))/9*10,1)</f>
        <v>1.8</v>
      </c>
      <c r="U4" s="6">
        <f t="shared" ref="U4:U67" si="8">I4</f>
        <v>1.4</v>
      </c>
      <c r="V4" s="6">
        <f t="shared" ref="V4:V67" si="9">ROUND(AVERAGE(Q4,R4),1)</f>
        <v>3.9</v>
      </c>
      <c r="W4" s="14">
        <f t="shared" ref="W4:W67" si="10">IF(S4="x",ROUND((10-GEOMEAN(((10-T4)/10*9+1),((10-U4)/10*9+1),((10-V4)/10*9+1)))/9*10,1),ROUND((10-GEOMEAN(((10-S4)/10*9+1),((10-T4)/10*9+1),((10-U4)/10*9+1),((10-V4)/10*9+1)))/9*10,1))</f>
        <v>2</v>
      </c>
      <c r="X4" s="4">
        <f>ROUND(IF('Indicator Data'!M6=0,0,IF('Indicator Data'!M6&gt;X$139,10,IF('Indicator Data'!M6&lt;X$140,0,10-(X$139-'Indicator Data'!M6)/(X$139-X$140)*10))),1)</f>
        <v>7.8</v>
      </c>
      <c r="Y4" s="4">
        <f>ROUND(IF('Indicator Data'!N6=0,0,IF('Indicator Data'!N6&gt;Y$139,10,IF('Indicator Data'!N6&lt;Y$140,0,10-(Y$139-'Indicator Data'!N6)/(Y$139-Y$140)*10))),1)</f>
        <v>3.4</v>
      </c>
      <c r="Z4" s="6">
        <f t="shared" ref="Z4:Z67" si="11">ROUND((10-GEOMEAN(((10-X4)/10*9+1),((10-Y4)/10*9+1)))/9*10,1)</f>
        <v>6.1</v>
      </c>
      <c r="AA4" s="6">
        <f>IF('Indicator Data'!K6=5,10,IF('Indicator Data'!K6=4,8,IF('Indicator Data'!K6=3,5,IF('Indicator Data'!K6=2,2,IF('Indicator Data'!K6=1,1,0)))))</f>
        <v>0</v>
      </c>
      <c r="AB4" s="191">
        <f>IF('Indicator Data'!L6="No data","x",IF('Indicator Data'!L6&gt;1000,10,IF('Indicator Data'!L6&gt;=500,9,IF('Indicator Data'!L6&gt;=240,8,IF('Indicator Data'!L6&gt;=120,7,IF('Indicator Data'!L6&gt;=60,6,IF('Indicator Data'!L6&gt;=20,5,IF('Indicator Data'!L6&gt;=1,4,0))))))))</f>
        <v>0</v>
      </c>
      <c r="AC4" s="6">
        <f t="shared" ref="AC4:AC67" si="12">ROUND(IF(AB4="x",AA4,IF(AB4&gt;AA4,AB4,AA4)),1)</f>
        <v>0</v>
      </c>
      <c r="AD4" s="7">
        <f t="shared" ref="AD4:AD67" si="13">ROUND(IF(AC4&gt;=8,AC4,AVERAGE(Z4,AC4)),1)</f>
        <v>3.1</v>
      </c>
    </row>
    <row r="5" spans="1:30" s="11" customFormat="1" x14ac:dyDescent="0.25">
      <c r="A5" s="11" t="s">
        <v>334</v>
      </c>
      <c r="B5" s="30" t="s">
        <v>0</v>
      </c>
      <c r="C5" s="30" t="s">
        <v>454</v>
      </c>
      <c r="D5" s="4">
        <f>ROUND(IF('Indicator Data'!G7=0,0,IF(LOG('Indicator Data'!G7)&gt;D$139,10,IF(LOG('Indicator Data'!G7)&lt;D$140,0,10-(D$139-LOG('Indicator Data'!G7))/(D$139-D$140)*10))),1)</f>
        <v>0.7</v>
      </c>
      <c r="E5" s="4">
        <f>IF('Indicator Data'!D7="No data","x",ROUND(IF(('Indicator Data'!D7)&gt;E$139,10,IF(('Indicator Data'!D7)&lt;E$140,0,10-(E$139-('Indicator Data'!D7))/(E$139-E$140)*10)),1))</f>
        <v>0.7</v>
      </c>
      <c r="F5" s="58">
        <f>'Indicator Data'!E7/'Indicator Data'!$BC7</f>
        <v>9.2826297518557102E-3</v>
      </c>
      <c r="G5" s="58">
        <f>'Indicator Data'!F7/'Indicator Data'!$BC7</f>
        <v>0.24617811934372058</v>
      </c>
      <c r="H5" s="58">
        <f t="shared" si="0"/>
        <v>6.6185844711857997E-2</v>
      </c>
      <c r="I5" s="4">
        <f t="shared" si="1"/>
        <v>1.7</v>
      </c>
      <c r="J5" s="4">
        <f>ROUND(IF('Indicator Data'!I7=0,0,IF(LOG('Indicator Data'!I7)&gt;J$139,10,IF(LOG('Indicator Data'!I7)&lt;J$140,0,10-(J$139-LOG('Indicator Data'!I7))/(J$139-J$140)*10))),1)</f>
        <v>10</v>
      </c>
      <c r="K5" s="58">
        <f>'Indicator Data'!G7/'Indicator Data'!$BC7</f>
        <v>5.5139943075185139E-5</v>
      </c>
      <c r="L5" s="58">
        <f>'Indicator Data'!I7/'Indicator Data'!$BD7</f>
        <v>1.4601336686980496E-2</v>
      </c>
      <c r="M5" s="4">
        <f t="shared" si="2"/>
        <v>0</v>
      </c>
      <c r="N5" s="4">
        <f t="shared" si="3"/>
        <v>4.9000000000000004</v>
      </c>
      <c r="O5" s="4">
        <f>ROUND(IF('Indicator Data'!J7=0,0,IF('Indicator Data'!J7&gt;O$139,10,IF('Indicator Data'!J7&lt;O$140,0,10-(O$139-'Indicator Data'!J7)/(O$139-O$140)*10))),1)</f>
        <v>4.9000000000000004</v>
      </c>
      <c r="P5" s="153">
        <f t="shared" si="4"/>
        <v>8.5</v>
      </c>
      <c r="Q5" s="153">
        <f t="shared" si="5"/>
        <v>6.7</v>
      </c>
      <c r="R5" s="4">
        <f>IF('Indicator Data'!H7="No data","x",ROUND(IF('Indicator Data'!H7=0,0,IF('Indicator Data'!H7&gt;R$139,10,IF('Indicator Data'!H7&lt;R$140,0,10-(R$139-'Indicator Data'!H7)/(R$139-R$140)*10))),1))</f>
        <v>3</v>
      </c>
      <c r="S5" s="6">
        <f t="shared" si="6"/>
        <v>0.7</v>
      </c>
      <c r="T5" s="6">
        <f t="shared" si="7"/>
        <v>0.4</v>
      </c>
      <c r="U5" s="6">
        <f t="shared" si="8"/>
        <v>1.7</v>
      </c>
      <c r="V5" s="6">
        <f t="shared" si="9"/>
        <v>4.9000000000000004</v>
      </c>
      <c r="W5" s="14">
        <f t="shared" si="10"/>
        <v>2.1</v>
      </c>
      <c r="X5" s="4">
        <f>ROUND(IF('Indicator Data'!M7=0,0,IF('Indicator Data'!M7&gt;X$139,10,IF('Indicator Data'!M7&lt;X$140,0,10-(X$139-'Indicator Data'!M7)/(X$139-X$140)*10))),1)</f>
        <v>7.8</v>
      </c>
      <c r="Y5" s="4">
        <f>ROUND(IF('Indicator Data'!N7=0,0,IF('Indicator Data'!N7&gt;Y$139,10,IF('Indicator Data'!N7&lt;Y$140,0,10-(Y$139-'Indicator Data'!N7)/(Y$139-Y$140)*10))),1)</f>
        <v>3.4</v>
      </c>
      <c r="Z5" s="6">
        <f t="shared" si="11"/>
        <v>6.1</v>
      </c>
      <c r="AA5" s="6">
        <f>IF('Indicator Data'!K7=5,10,IF('Indicator Data'!K7=4,8,IF('Indicator Data'!K7=3,5,IF('Indicator Data'!K7=2,2,IF('Indicator Data'!K7=1,1,0)))))</f>
        <v>5</v>
      </c>
      <c r="AB5" s="191">
        <f>IF('Indicator Data'!L7="No data","x",IF('Indicator Data'!L7&gt;1000,10,IF('Indicator Data'!L7&gt;=500,9,IF('Indicator Data'!L7&gt;=240,8,IF('Indicator Data'!L7&gt;=120,7,IF('Indicator Data'!L7&gt;=60,6,IF('Indicator Data'!L7&gt;=20,5,IF('Indicator Data'!L7&gt;=1,4,0))))))))</f>
        <v>5</v>
      </c>
      <c r="AC5" s="6">
        <f t="shared" si="12"/>
        <v>5</v>
      </c>
      <c r="AD5" s="7">
        <f t="shared" si="13"/>
        <v>5.6</v>
      </c>
    </row>
    <row r="6" spans="1:30" s="11" customFormat="1" x14ac:dyDescent="0.25">
      <c r="A6" s="11" t="s">
        <v>335</v>
      </c>
      <c r="B6" s="30" t="s">
        <v>0</v>
      </c>
      <c r="C6" s="30" t="s">
        <v>455</v>
      </c>
      <c r="D6" s="4">
        <f>ROUND(IF('Indicator Data'!G8=0,0,IF(LOG('Indicator Data'!G8)&gt;D$139,10,IF(LOG('Indicator Data'!G8)&lt;D$140,0,10-(D$139-LOG('Indicator Data'!G8))/(D$139-D$140)*10))),1)</f>
        <v>6.1</v>
      </c>
      <c r="E6" s="4">
        <f>IF('Indicator Data'!D8="No data","x",ROUND(IF(('Indicator Data'!D8)&gt;E$139,10,IF(('Indicator Data'!D8)&lt;E$140,0,10-(E$139-('Indicator Data'!D8))/(E$139-E$140)*10)),1))</f>
        <v>1.4</v>
      </c>
      <c r="F6" s="58">
        <f>'Indicator Data'!E8/'Indicator Data'!$BC8</f>
        <v>0.2500936563142484</v>
      </c>
      <c r="G6" s="58">
        <f>'Indicator Data'!F8/'Indicator Data'!$BC8</f>
        <v>0.18065046236616558</v>
      </c>
      <c r="H6" s="58">
        <f t="shared" si="0"/>
        <v>0.17020944374866559</v>
      </c>
      <c r="I6" s="4">
        <f t="shared" si="1"/>
        <v>4.3</v>
      </c>
      <c r="J6" s="4">
        <f>ROUND(IF('Indicator Data'!I8=0,0,IF(LOG('Indicator Data'!I8)&gt;J$139,10,IF(LOG('Indicator Data'!I8)&lt;J$140,0,10-(J$139-LOG('Indicator Data'!I8))/(J$139-J$140)*10))),1)</f>
        <v>10</v>
      </c>
      <c r="K6" s="58">
        <f>'Indicator Data'!G8/'Indicator Data'!$BC8</f>
        <v>4.8063374446456388E-3</v>
      </c>
      <c r="L6" s="58">
        <f>'Indicator Data'!I8/'Indicator Data'!$BD8</f>
        <v>1.4601336686980496E-2</v>
      </c>
      <c r="M6" s="4">
        <f t="shared" si="2"/>
        <v>3.2</v>
      </c>
      <c r="N6" s="4">
        <f t="shared" si="3"/>
        <v>4.9000000000000004</v>
      </c>
      <c r="O6" s="4">
        <f>ROUND(IF('Indicator Data'!J8=0,0,IF('Indicator Data'!J8&gt;O$139,10,IF('Indicator Data'!J8&lt;O$140,0,10-(O$139-'Indicator Data'!J8)/(O$139-O$140)*10))),1)</f>
        <v>4.9000000000000004</v>
      </c>
      <c r="P6" s="153">
        <f t="shared" si="4"/>
        <v>8.5</v>
      </c>
      <c r="Q6" s="153">
        <f t="shared" si="5"/>
        <v>6.7</v>
      </c>
      <c r="R6" s="4">
        <f>IF('Indicator Data'!H8="No data","x",ROUND(IF('Indicator Data'!H8=0,0,IF('Indicator Data'!H8&gt;R$139,10,IF('Indicator Data'!H8&lt;R$140,0,10-(R$139-'Indicator Data'!H8)/(R$139-R$140)*10))),1))</f>
        <v>5</v>
      </c>
      <c r="S6" s="6">
        <f t="shared" si="6"/>
        <v>1.4</v>
      </c>
      <c r="T6" s="6">
        <f t="shared" si="7"/>
        <v>4.8</v>
      </c>
      <c r="U6" s="6">
        <f t="shared" si="8"/>
        <v>4.3</v>
      </c>
      <c r="V6" s="6">
        <f t="shared" si="9"/>
        <v>5.9</v>
      </c>
      <c r="W6" s="14">
        <f t="shared" si="10"/>
        <v>4.3</v>
      </c>
      <c r="X6" s="4">
        <f>ROUND(IF('Indicator Data'!M8=0,0,IF('Indicator Data'!M8&gt;X$139,10,IF('Indicator Data'!M8&lt;X$140,0,10-(X$139-'Indicator Data'!M8)/(X$139-X$140)*10))),1)</f>
        <v>7.8</v>
      </c>
      <c r="Y6" s="4">
        <f>ROUND(IF('Indicator Data'!N8=0,0,IF('Indicator Data'!N8&gt;Y$139,10,IF('Indicator Data'!N8&lt;Y$140,0,10-(Y$139-'Indicator Data'!N8)/(Y$139-Y$140)*10))),1)</f>
        <v>3.4</v>
      </c>
      <c r="Z6" s="6">
        <f t="shared" si="11"/>
        <v>6.1</v>
      </c>
      <c r="AA6" s="6">
        <f>IF('Indicator Data'!K8=5,10,IF('Indicator Data'!K8=4,8,IF('Indicator Data'!K8=3,5,IF('Indicator Data'!K8=2,2,IF('Indicator Data'!K8=1,1,0)))))</f>
        <v>0</v>
      </c>
      <c r="AB6" s="191">
        <f>IF('Indicator Data'!L8="No data","x",IF('Indicator Data'!L8&gt;1000,10,IF('Indicator Data'!L8&gt;=500,9,IF('Indicator Data'!L8&gt;=240,8,IF('Indicator Data'!L8&gt;=120,7,IF('Indicator Data'!L8&gt;=60,6,IF('Indicator Data'!L8&gt;=20,5,IF('Indicator Data'!L8&gt;=1,4,0))))))))</f>
        <v>4</v>
      </c>
      <c r="AC6" s="6">
        <f t="shared" si="12"/>
        <v>4</v>
      </c>
      <c r="AD6" s="7">
        <f t="shared" si="13"/>
        <v>5.0999999999999996</v>
      </c>
    </row>
    <row r="7" spans="1:30" s="11" customFormat="1" x14ac:dyDescent="0.25">
      <c r="A7" s="11" t="s">
        <v>336</v>
      </c>
      <c r="B7" s="30" t="s">
        <v>0</v>
      </c>
      <c r="C7" s="30" t="s">
        <v>456</v>
      </c>
      <c r="D7" s="4">
        <f>ROUND(IF('Indicator Data'!G9=0,0,IF(LOG('Indicator Data'!G9)&gt;D$139,10,IF(LOG('Indicator Data'!G9)&lt;D$140,0,10-(D$139-LOG('Indicator Data'!G9))/(D$139-D$140)*10))),1)</f>
        <v>6.6</v>
      </c>
      <c r="E7" s="4">
        <f>IF('Indicator Data'!D9="No data","x",ROUND(IF(('Indicator Data'!D9)&gt;E$139,10,IF(('Indicator Data'!D9)&lt;E$140,0,10-(E$139-('Indicator Data'!D9))/(E$139-E$140)*10)),1))</f>
        <v>3.2</v>
      </c>
      <c r="F7" s="58">
        <f>'Indicator Data'!E9/'Indicator Data'!$BC9</f>
        <v>0.63884146591144431</v>
      </c>
      <c r="G7" s="58">
        <f>'Indicator Data'!F9/'Indicator Data'!$BC9</f>
        <v>0.10356792593915888</v>
      </c>
      <c r="H7" s="58">
        <f t="shared" si="0"/>
        <v>0.34531271444051187</v>
      </c>
      <c r="I7" s="4">
        <f t="shared" si="1"/>
        <v>8.6</v>
      </c>
      <c r="J7" s="4">
        <f>ROUND(IF('Indicator Data'!I9=0,0,IF(LOG('Indicator Data'!I9)&gt;J$139,10,IF(LOG('Indicator Data'!I9)&lt;J$140,0,10-(J$139-LOG('Indicator Data'!I9))/(J$139-J$140)*10))),1)</f>
        <v>10</v>
      </c>
      <c r="K7" s="58">
        <f>'Indicator Data'!G9/'Indicator Data'!$BC9</f>
        <v>6.3600026689052116E-3</v>
      </c>
      <c r="L7" s="58">
        <f>'Indicator Data'!I9/'Indicator Data'!$BD9</f>
        <v>1.4601336686980496E-2</v>
      </c>
      <c r="M7" s="4">
        <f t="shared" si="2"/>
        <v>4.2</v>
      </c>
      <c r="N7" s="4">
        <f t="shared" si="3"/>
        <v>4.9000000000000004</v>
      </c>
      <c r="O7" s="4">
        <f>ROUND(IF('Indicator Data'!J9=0,0,IF('Indicator Data'!J9&gt;O$139,10,IF('Indicator Data'!J9&lt;O$140,0,10-(O$139-'Indicator Data'!J9)/(O$139-O$140)*10))),1)</f>
        <v>4.9000000000000004</v>
      </c>
      <c r="P7" s="153">
        <f t="shared" si="4"/>
        <v>8.5</v>
      </c>
      <c r="Q7" s="153">
        <f t="shared" si="5"/>
        <v>6.7</v>
      </c>
      <c r="R7" s="4">
        <f>IF('Indicator Data'!H9="No data","x",ROUND(IF('Indicator Data'!H9=0,0,IF('Indicator Data'!H9&gt;R$139,10,IF('Indicator Data'!H9&lt;R$140,0,10-(R$139-'Indicator Data'!H9)/(R$139-R$140)*10))),1))</f>
        <v>6</v>
      </c>
      <c r="S7" s="6">
        <f t="shared" si="6"/>
        <v>3.2</v>
      </c>
      <c r="T7" s="6">
        <f t="shared" si="7"/>
        <v>5.5</v>
      </c>
      <c r="U7" s="6">
        <f t="shared" si="8"/>
        <v>8.6</v>
      </c>
      <c r="V7" s="6">
        <f t="shared" si="9"/>
        <v>6.4</v>
      </c>
      <c r="W7" s="14">
        <f t="shared" si="10"/>
        <v>6.3</v>
      </c>
      <c r="X7" s="4">
        <f>ROUND(IF('Indicator Data'!M9=0,0,IF('Indicator Data'!M9&gt;X$139,10,IF('Indicator Data'!M9&lt;X$140,0,10-(X$139-'Indicator Data'!M9)/(X$139-X$140)*10))),1)</f>
        <v>7.8</v>
      </c>
      <c r="Y7" s="4">
        <f>ROUND(IF('Indicator Data'!N9=0,0,IF('Indicator Data'!N9&gt;Y$139,10,IF('Indicator Data'!N9&lt;Y$140,0,10-(Y$139-'Indicator Data'!N9)/(Y$139-Y$140)*10))),1)</f>
        <v>3.4</v>
      </c>
      <c r="Z7" s="6">
        <f t="shared" si="11"/>
        <v>6.1</v>
      </c>
      <c r="AA7" s="6">
        <f>IF('Indicator Data'!K9=5,10,IF('Indicator Data'!K9=4,8,IF('Indicator Data'!K9=3,5,IF('Indicator Data'!K9=2,2,IF('Indicator Data'!K9=1,1,0)))))</f>
        <v>0</v>
      </c>
      <c r="AB7" s="191">
        <f>IF('Indicator Data'!L9="No data","x",IF('Indicator Data'!L9&gt;1000,10,IF('Indicator Data'!L9&gt;=500,9,IF('Indicator Data'!L9&gt;=240,8,IF('Indicator Data'!L9&gt;=120,7,IF('Indicator Data'!L9&gt;=60,6,IF('Indicator Data'!L9&gt;=20,5,IF('Indicator Data'!L9&gt;=1,4,0))))))))</f>
        <v>0</v>
      </c>
      <c r="AC7" s="6">
        <f t="shared" si="12"/>
        <v>0</v>
      </c>
      <c r="AD7" s="7">
        <f t="shared" si="13"/>
        <v>3.1</v>
      </c>
    </row>
    <row r="8" spans="1:30" s="11" customFormat="1" x14ac:dyDescent="0.25">
      <c r="A8" s="11" t="s">
        <v>337</v>
      </c>
      <c r="B8" s="30" t="s">
        <v>0</v>
      </c>
      <c r="C8" s="30" t="s">
        <v>457</v>
      </c>
      <c r="D8" s="4">
        <f>ROUND(IF('Indicator Data'!G10=0,0,IF(LOG('Indicator Data'!G10)&gt;D$139,10,IF(LOG('Indicator Data'!G10)&lt;D$140,0,10-(D$139-LOG('Indicator Data'!G10))/(D$139-D$140)*10))),1)</f>
        <v>4.9000000000000004</v>
      </c>
      <c r="E8" s="4">
        <f>IF('Indicator Data'!D10="No data","x",ROUND(IF(('Indicator Data'!D10)&gt;E$139,10,IF(('Indicator Data'!D10)&lt;E$140,0,10-(E$139-('Indicator Data'!D10))/(E$139-E$140)*10)),1))</f>
        <v>2.1</v>
      </c>
      <c r="F8" s="58">
        <f>'Indicator Data'!E10/'Indicator Data'!$BC10</f>
        <v>0.32519242674250753</v>
      </c>
      <c r="G8" s="58">
        <f>'Indicator Data'!F10/'Indicator Data'!$BC10</f>
        <v>0.38646986935763006</v>
      </c>
      <c r="H8" s="58">
        <f t="shared" si="0"/>
        <v>0.25921368071066131</v>
      </c>
      <c r="I8" s="4">
        <f t="shared" si="1"/>
        <v>6.5</v>
      </c>
      <c r="J8" s="4">
        <f>ROUND(IF('Indicator Data'!I10=0,0,IF(LOG('Indicator Data'!I10)&gt;J$139,10,IF(LOG('Indicator Data'!I10)&lt;J$140,0,10-(J$139-LOG('Indicator Data'!I10))/(J$139-J$140)*10))),1)</f>
        <v>10</v>
      </c>
      <c r="K8" s="58">
        <f>'Indicator Data'!G10/'Indicator Data'!$BC10</f>
        <v>2.0904844442376238E-3</v>
      </c>
      <c r="L8" s="58">
        <f>'Indicator Data'!I10/'Indicator Data'!$BD10</f>
        <v>1.4601336686980496E-2</v>
      </c>
      <c r="M8" s="4">
        <f t="shared" si="2"/>
        <v>1.4</v>
      </c>
      <c r="N8" s="4">
        <f t="shared" si="3"/>
        <v>4.9000000000000004</v>
      </c>
      <c r="O8" s="4">
        <f>ROUND(IF('Indicator Data'!J10=0,0,IF('Indicator Data'!J10&gt;O$139,10,IF('Indicator Data'!J10&lt;O$140,0,10-(O$139-'Indicator Data'!J10)/(O$139-O$140)*10))),1)</f>
        <v>4.9000000000000004</v>
      </c>
      <c r="P8" s="153">
        <f t="shared" si="4"/>
        <v>8.5</v>
      </c>
      <c r="Q8" s="153">
        <f t="shared" si="5"/>
        <v>6.7</v>
      </c>
      <c r="R8" s="4">
        <f>IF('Indicator Data'!H10="No data","x",ROUND(IF('Indicator Data'!H10=0,0,IF('Indicator Data'!H10&gt;R$139,10,IF('Indicator Data'!H10&lt;R$140,0,10-(R$139-'Indicator Data'!H10)/(R$139-R$140)*10))),1))</f>
        <v>5</v>
      </c>
      <c r="S8" s="6">
        <f t="shared" si="6"/>
        <v>2.1</v>
      </c>
      <c r="T8" s="6">
        <f t="shared" si="7"/>
        <v>3.3</v>
      </c>
      <c r="U8" s="6">
        <f t="shared" si="8"/>
        <v>6.5</v>
      </c>
      <c r="V8" s="6">
        <f t="shared" si="9"/>
        <v>5.9</v>
      </c>
      <c r="W8" s="14">
        <f t="shared" si="10"/>
        <v>4.7</v>
      </c>
      <c r="X8" s="4">
        <f>ROUND(IF('Indicator Data'!M10=0,0,IF('Indicator Data'!M10&gt;X$139,10,IF('Indicator Data'!M10&lt;X$140,0,10-(X$139-'Indicator Data'!M10)/(X$139-X$140)*10))),1)</f>
        <v>7.8</v>
      </c>
      <c r="Y8" s="4">
        <f>ROUND(IF('Indicator Data'!N10=0,0,IF('Indicator Data'!N10&gt;Y$139,10,IF('Indicator Data'!N10&lt;Y$140,0,10-(Y$139-'Indicator Data'!N10)/(Y$139-Y$140)*10))),1)</f>
        <v>3.4</v>
      </c>
      <c r="Z8" s="6">
        <f t="shared" si="11"/>
        <v>6.1</v>
      </c>
      <c r="AA8" s="6">
        <f>IF('Indicator Data'!K10=5,10,IF('Indicator Data'!K10=4,8,IF('Indicator Data'!K10=3,5,IF('Indicator Data'!K10=2,2,IF('Indicator Data'!K10=1,1,0)))))</f>
        <v>0</v>
      </c>
      <c r="AB8" s="191">
        <f>IF('Indicator Data'!L10="No data","x",IF('Indicator Data'!L10&gt;1000,10,IF('Indicator Data'!L10&gt;=500,9,IF('Indicator Data'!L10&gt;=240,8,IF('Indicator Data'!L10&gt;=120,7,IF('Indicator Data'!L10&gt;=60,6,IF('Indicator Data'!L10&gt;=20,5,IF('Indicator Data'!L10&gt;=1,4,0))))))))</f>
        <v>0</v>
      </c>
      <c r="AC8" s="6">
        <f t="shared" si="12"/>
        <v>0</v>
      </c>
      <c r="AD8" s="7">
        <f t="shared" si="13"/>
        <v>3.1</v>
      </c>
    </row>
    <row r="9" spans="1:30" s="11" customFormat="1" x14ac:dyDescent="0.25">
      <c r="A9" s="11" t="s">
        <v>338</v>
      </c>
      <c r="B9" s="30" t="s">
        <v>0</v>
      </c>
      <c r="C9" s="30" t="s">
        <v>458</v>
      </c>
      <c r="D9" s="4">
        <f>ROUND(IF('Indicator Data'!G11=0,0,IF(LOG('Indicator Data'!G11)&gt;D$139,10,IF(LOG('Indicator Data'!G11)&lt;D$140,0,10-(D$139-LOG('Indicator Data'!G11))/(D$139-D$140)*10))),1)</f>
        <v>5</v>
      </c>
      <c r="E9" s="4">
        <f>IF('Indicator Data'!D11="No data","x",ROUND(IF(('Indicator Data'!D11)&gt;E$139,10,IF(('Indicator Data'!D11)&lt;E$140,0,10-(E$139-('Indicator Data'!D11))/(E$139-E$140)*10)),1))</f>
        <v>1.1000000000000001</v>
      </c>
      <c r="F9" s="58">
        <f>'Indicator Data'!E11/'Indicator Data'!$BC11</f>
        <v>0.31665534720550914</v>
      </c>
      <c r="G9" s="58">
        <f>'Indicator Data'!F11/'Indicator Data'!$BC11</f>
        <v>0.24781256327289194</v>
      </c>
      <c r="H9" s="58">
        <f t="shared" si="0"/>
        <v>0.22028081442097755</v>
      </c>
      <c r="I9" s="4">
        <f t="shared" si="1"/>
        <v>5.5</v>
      </c>
      <c r="J9" s="4">
        <f>ROUND(IF('Indicator Data'!I11=0,0,IF(LOG('Indicator Data'!I11)&gt;J$139,10,IF(LOG('Indicator Data'!I11)&lt;J$140,0,10-(J$139-LOG('Indicator Data'!I11))/(J$139-J$140)*10))),1)</f>
        <v>10</v>
      </c>
      <c r="K9" s="58">
        <f>'Indicator Data'!G11/'Indicator Data'!$BC11</f>
        <v>4.1074858985984822E-3</v>
      </c>
      <c r="L9" s="58">
        <f>'Indicator Data'!I11/'Indicator Data'!$BD11</f>
        <v>1.4601336686980496E-2</v>
      </c>
      <c r="M9" s="4">
        <f t="shared" si="2"/>
        <v>2.7</v>
      </c>
      <c r="N9" s="4">
        <f t="shared" si="3"/>
        <v>4.9000000000000004</v>
      </c>
      <c r="O9" s="4">
        <f>ROUND(IF('Indicator Data'!J11=0,0,IF('Indicator Data'!J11&gt;O$139,10,IF('Indicator Data'!J11&lt;O$140,0,10-(O$139-'Indicator Data'!J11)/(O$139-O$140)*10))),1)</f>
        <v>4.9000000000000004</v>
      </c>
      <c r="P9" s="153">
        <f t="shared" si="4"/>
        <v>8.5</v>
      </c>
      <c r="Q9" s="153">
        <f t="shared" si="5"/>
        <v>6.7</v>
      </c>
      <c r="R9" s="4">
        <f>IF('Indicator Data'!H11="No data","x",ROUND(IF('Indicator Data'!H11=0,0,IF('Indicator Data'!H11&gt;R$139,10,IF('Indicator Data'!H11&lt;R$140,0,10-(R$139-'Indicator Data'!H11)/(R$139-R$140)*10))),1))</f>
        <v>4</v>
      </c>
      <c r="S9" s="6">
        <f t="shared" si="6"/>
        <v>1.1000000000000001</v>
      </c>
      <c r="T9" s="6">
        <f t="shared" si="7"/>
        <v>3.9</v>
      </c>
      <c r="U9" s="6">
        <f t="shared" si="8"/>
        <v>5.5</v>
      </c>
      <c r="V9" s="6">
        <f t="shared" si="9"/>
        <v>5.4</v>
      </c>
      <c r="W9" s="14">
        <f t="shared" si="10"/>
        <v>4.2</v>
      </c>
      <c r="X9" s="4">
        <f>ROUND(IF('Indicator Data'!M11=0,0,IF('Indicator Data'!M11&gt;X$139,10,IF('Indicator Data'!M11&lt;X$140,0,10-(X$139-'Indicator Data'!M11)/(X$139-X$140)*10))),1)</f>
        <v>7.8</v>
      </c>
      <c r="Y9" s="4">
        <f>ROUND(IF('Indicator Data'!N11=0,0,IF('Indicator Data'!N11&gt;Y$139,10,IF('Indicator Data'!N11&lt;Y$140,0,10-(Y$139-'Indicator Data'!N11)/(Y$139-Y$140)*10))),1)</f>
        <v>3.4</v>
      </c>
      <c r="Z9" s="6">
        <f t="shared" si="11"/>
        <v>6.1</v>
      </c>
      <c r="AA9" s="6">
        <f>IF('Indicator Data'!K11=5,10,IF('Indicator Data'!K11=4,8,IF('Indicator Data'!K11=3,5,IF('Indicator Data'!K11=2,2,IF('Indicator Data'!K11=1,1,0)))))</f>
        <v>0</v>
      </c>
      <c r="AB9" s="191">
        <f>IF('Indicator Data'!L11="No data","x",IF('Indicator Data'!L11&gt;1000,10,IF('Indicator Data'!L11&gt;=500,9,IF('Indicator Data'!L11&gt;=240,8,IF('Indicator Data'!L11&gt;=120,7,IF('Indicator Data'!L11&gt;=60,6,IF('Indicator Data'!L11&gt;=20,5,IF('Indicator Data'!L11&gt;=1,4,0))))))))</f>
        <v>0</v>
      </c>
      <c r="AC9" s="6">
        <f t="shared" si="12"/>
        <v>0</v>
      </c>
      <c r="AD9" s="7">
        <f t="shared" si="13"/>
        <v>3.1</v>
      </c>
    </row>
    <row r="10" spans="1:30" s="11" customFormat="1" x14ac:dyDescent="0.25">
      <c r="A10" s="11" t="s">
        <v>339</v>
      </c>
      <c r="B10" s="30" t="s">
        <v>0</v>
      </c>
      <c r="C10" s="30" t="s">
        <v>459</v>
      </c>
      <c r="D10" s="4">
        <f>ROUND(IF('Indicator Data'!G12=0,0,IF(LOG('Indicator Data'!G12)&gt;D$139,10,IF(LOG('Indicator Data'!G12)&lt;D$140,0,10-(D$139-LOG('Indicator Data'!G12))/(D$139-D$140)*10))),1)</f>
        <v>6.2</v>
      </c>
      <c r="E10" s="4">
        <f>IF('Indicator Data'!D12="No data","x",ROUND(IF(('Indicator Data'!D12)&gt;E$139,10,IF(('Indicator Data'!D12)&lt;E$140,0,10-(E$139-('Indicator Data'!D12))/(E$139-E$140)*10)),1))</f>
        <v>2.5</v>
      </c>
      <c r="F10" s="58">
        <f>'Indicator Data'!E12/'Indicator Data'!$BC12</f>
        <v>0.51020664357375412</v>
      </c>
      <c r="G10" s="58">
        <f>'Indicator Data'!F12/'Indicator Data'!$BC12</f>
        <v>0.11862417898764979</v>
      </c>
      <c r="H10" s="58">
        <f t="shared" si="0"/>
        <v>0.28475936653378953</v>
      </c>
      <c r="I10" s="4">
        <f t="shared" si="1"/>
        <v>7.1</v>
      </c>
      <c r="J10" s="4">
        <f>ROUND(IF('Indicator Data'!I12=0,0,IF(LOG('Indicator Data'!I12)&gt;J$139,10,IF(LOG('Indicator Data'!I12)&lt;J$140,0,10-(J$139-LOG('Indicator Data'!I12))/(J$139-J$140)*10))),1)</f>
        <v>10</v>
      </c>
      <c r="K10" s="58">
        <f>'Indicator Data'!G12/'Indicator Data'!$BC12</f>
        <v>4.6809479140297377E-3</v>
      </c>
      <c r="L10" s="58">
        <f>'Indicator Data'!I12/'Indicator Data'!$BD12</f>
        <v>1.4601336686980496E-2</v>
      </c>
      <c r="M10" s="4">
        <f t="shared" si="2"/>
        <v>3.1</v>
      </c>
      <c r="N10" s="4">
        <f t="shared" si="3"/>
        <v>4.9000000000000004</v>
      </c>
      <c r="O10" s="4">
        <f>ROUND(IF('Indicator Data'!J12=0,0,IF('Indicator Data'!J12&gt;O$139,10,IF('Indicator Data'!J12&lt;O$140,0,10-(O$139-'Indicator Data'!J12)/(O$139-O$140)*10))),1)</f>
        <v>4.9000000000000004</v>
      </c>
      <c r="P10" s="153">
        <f t="shared" si="4"/>
        <v>8.5</v>
      </c>
      <c r="Q10" s="153">
        <f t="shared" si="5"/>
        <v>6.7</v>
      </c>
      <c r="R10" s="4">
        <f>IF('Indicator Data'!H12="No data","x",ROUND(IF('Indicator Data'!H12=0,0,IF('Indicator Data'!H12&gt;R$139,10,IF('Indicator Data'!H12&lt;R$140,0,10-(R$139-'Indicator Data'!H12)/(R$139-R$140)*10))),1))</f>
        <v>4</v>
      </c>
      <c r="S10" s="6">
        <f t="shared" si="6"/>
        <v>2.5</v>
      </c>
      <c r="T10" s="6">
        <f t="shared" si="7"/>
        <v>4.8</v>
      </c>
      <c r="U10" s="6">
        <f t="shared" si="8"/>
        <v>7.1</v>
      </c>
      <c r="V10" s="6">
        <f t="shared" si="9"/>
        <v>5.4</v>
      </c>
      <c r="W10" s="14">
        <f t="shared" si="10"/>
        <v>5.2</v>
      </c>
      <c r="X10" s="4">
        <f>ROUND(IF('Indicator Data'!M12=0,0,IF('Indicator Data'!M12&gt;X$139,10,IF('Indicator Data'!M12&lt;X$140,0,10-(X$139-'Indicator Data'!M12)/(X$139-X$140)*10))),1)</f>
        <v>7.8</v>
      </c>
      <c r="Y10" s="4">
        <f>ROUND(IF('Indicator Data'!N12=0,0,IF('Indicator Data'!N12&gt;Y$139,10,IF('Indicator Data'!N12&lt;Y$140,0,10-(Y$139-'Indicator Data'!N12)/(Y$139-Y$140)*10))),1)</f>
        <v>3.4</v>
      </c>
      <c r="Z10" s="6">
        <f t="shared" si="11"/>
        <v>6.1</v>
      </c>
      <c r="AA10" s="6">
        <f>IF('Indicator Data'!K12=5,10,IF('Indicator Data'!K12=4,8,IF('Indicator Data'!K12=3,5,IF('Indicator Data'!K12=2,2,IF('Indicator Data'!K12=1,1,0)))))</f>
        <v>0</v>
      </c>
      <c r="AB10" s="191">
        <f>IF('Indicator Data'!L12="No data","x",IF('Indicator Data'!L12&gt;1000,10,IF('Indicator Data'!L12&gt;=500,9,IF('Indicator Data'!L12&gt;=240,8,IF('Indicator Data'!L12&gt;=120,7,IF('Indicator Data'!L12&gt;=60,6,IF('Indicator Data'!L12&gt;=20,5,IF('Indicator Data'!L12&gt;=1,4,0))))))))</f>
        <v>4</v>
      </c>
      <c r="AC10" s="6">
        <f t="shared" si="12"/>
        <v>4</v>
      </c>
      <c r="AD10" s="7">
        <f t="shared" si="13"/>
        <v>5.0999999999999996</v>
      </c>
    </row>
    <row r="11" spans="1:30" s="11" customFormat="1" x14ac:dyDescent="0.25">
      <c r="A11" s="11" t="s">
        <v>340</v>
      </c>
      <c r="B11" s="30" t="s">
        <v>0</v>
      </c>
      <c r="C11" s="30" t="s">
        <v>460</v>
      </c>
      <c r="D11" s="4">
        <f>ROUND(IF('Indicator Data'!G13=0,0,IF(LOG('Indicator Data'!G13)&gt;D$139,10,IF(LOG('Indicator Data'!G13)&lt;D$140,0,10-(D$139-LOG('Indicator Data'!G13))/(D$139-D$140)*10))),1)</f>
        <v>5</v>
      </c>
      <c r="E11" s="4">
        <f>IF('Indicator Data'!D13="No data","x",ROUND(IF(('Indicator Data'!D13)&gt;E$139,10,IF(('Indicator Data'!D13)&lt;E$140,0,10-(E$139-('Indicator Data'!D13))/(E$139-E$140)*10)),1))</f>
        <v>0.4</v>
      </c>
      <c r="F11" s="58">
        <f>'Indicator Data'!E13/'Indicator Data'!$BC13</f>
        <v>0.33570601654803861</v>
      </c>
      <c r="G11" s="58">
        <f>'Indicator Data'!F13/'Indicator Data'!$BC13</f>
        <v>0.12357448439256652</v>
      </c>
      <c r="H11" s="58">
        <f t="shared" si="0"/>
        <v>0.19874662937216092</v>
      </c>
      <c r="I11" s="4">
        <f t="shared" si="1"/>
        <v>5</v>
      </c>
      <c r="J11" s="4">
        <f>ROUND(IF('Indicator Data'!I13=0,0,IF(LOG('Indicator Data'!I13)&gt;J$139,10,IF(LOG('Indicator Data'!I13)&lt;J$140,0,10-(J$139-LOG('Indicator Data'!I13))/(J$139-J$140)*10))),1)</f>
        <v>10</v>
      </c>
      <c r="K11" s="58">
        <f>'Indicator Data'!G13/'Indicator Data'!$BC13</f>
        <v>1.5714450452486073E-3</v>
      </c>
      <c r="L11" s="58">
        <f>'Indicator Data'!I13/'Indicator Data'!$BD13</f>
        <v>1.4601336686980496E-2</v>
      </c>
      <c r="M11" s="4">
        <f t="shared" si="2"/>
        <v>1</v>
      </c>
      <c r="N11" s="4">
        <f t="shared" si="3"/>
        <v>4.9000000000000004</v>
      </c>
      <c r="O11" s="4">
        <f>ROUND(IF('Indicator Data'!J13=0,0,IF('Indicator Data'!J13&gt;O$139,10,IF('Indicator Data'!J13&lt;O$140,0,10-(O$139-'Indicator Data'!J13)/(O$139-O$140)*10))),1)</f>
        <v>4.9000000000000004</v>
      </c>
      <c r="P11" s="153">
        <f t="shared" si="4"/>
        <v>8.5</v>
      </c>
      <c r="Q11" s="153">
        <f t="shared" si="5"/>
        <v>6.7</v>
      </c>
      <c r="R11" s="4">
        <f>IF('Indicator Data'!H13="No data","x",ROUND(IF('Indicator Data'!H13=0,0,IF('Indicator Data'!H13&gt;R$139,10,IF('Indicator Data'!H13&lt;R$140,0,10-(R$139-'Indicator Data'!H13)/(R$139-R$140)*10))),1))</f>
        <v>1</v>
      </c>
      <c r="S11" s="6">
        <f t="shared" si="6"/>
        <v>0.4</v>
      </c>
      <c r="T11" s="6">
        <f t="shared" si="7"/>
        <v>3.3</v>
      </c>
      <c r="U11" s="6">
        <f t="shared" si="8"/>
        <v>5</v>
      </c>
      <c r="V11" s="6">
        <f t="shared" si="9"/>
        <v>3.9</v>
      </c>
      <c r="W11" s="14">
        <f t="shared" si="10"/>
        <v>3.3</v>
      </c>
      <c r="X11" s="4">
        <f>ROUND(IF('Indicator Data'!M13=0,0,IF('Indicator Data'!M13&gt;X$139,10,IF('Indicator Data'!M13&lt;X$140,0,10-(X$139-'Indicator Data'!M13)/(X$139-X$140)*10))),1)</f>
        <v>7.8</v>
      </c>
      <c r="Y11" s="4">
        <f>ROUND(IF('Indicator Data'!N13=0,0,IF('Indicator Data'!N13&gt;Y$139,10,IF('Indicator Data'!N13&lt;Y$140,0,10-(Y$139-'Indicator Data'!N13)/(Y$139-Y$140)*10))),1)</f>
        <v>3.4</v>
      </c>
      <c r="Z11" s="6">
        <f t="shared" si="11"/>
        <v>6.1</v>
      </c>
      <c r="AA11" s="6">
        <f>IF('Indicator Data'!K13=5,10,IF('Indicator Data'!K13=4,8,IF('Indicator Data'!K13=3,5,IF('Indicator Data'!K13=2,2,IF('Indicator Data'!K13=1,1,0)))))</f>
        <v>0</v>
      </c>
      <c r="AB11" s="191">
        <f>IF('Indicator Data'!L13="No data","x",IF('Indicator Data'!L13&gt;1000,10,IF('Indicator Data'!L13&gt;=500,9,IF('Indicator Data'!L13&gt;=240,8,IF('Indicator Data'!L13&gt;=120,7,IF('Indicator Data'!L13&gt;=60,6,IF('Indicator Data'!L13&gt;=20,5,IF('Indicator Data'!L13&gt;=1,4,0))))))))</f>
        <v>4</v>
      </c>
      <c r="AC11" s="6">
        <f t="shared" si="12"/>
        <v>4</v>
      </c>
      <c r="AD11" s="7">
        <f t="shared" si="13"/>
        <v>5.0999999999999996</v>
      </c>
    </row>
    <row r="12" spans="1:30" s="11" customFormat="1" x14ac:dyDescent="0.25">
      <c r="A12" s="11" t="s">
        <v>347</v>
      </c>
      <c r="B12" s="30" t="s">
        <v>0</v>
      </c>
      <c r="C12" s="30" t="s">
        <v>585</v>
      </c>
      <c r="D12" s="4">
        <f>ROUND(IF('Indicator Data'!G14=0,0,IF(LOG('Indicator Data'!G14)&gt;D$139,10,IF(LOG('Indicator Data'!G14)&lt;D$140,0,10-(D$139-LOG('Indicator Data'!G14))/(D$139-D$140)*10))),1)</f>
        <v>4.4000000000000004</v>
      </c>
      <c r="E12" s="4">
        <f>IF('Indicator Data'!D14="No data","x",ROUND(IF(('Indicator Data'!D14)&gt;E$139,10,IF(('Indicator Data'!D14)&lt;E$140,0,10-(E$139-('Indicator Data'!D14))/(E$139-E$140)*10)),1))</f>
        <v>2.5</v>
      </c>
      <c r="F12" s="58">
        <f>'Indicator Data'!E14/'Indicator Data'!$BC14</f>
        <v>0.30706855984143666</v>
      </c>
      <c r="G12" s="58">
        <f>'Indicator Data'!F14/'Indicator Data'!$BC14</f>
        <v>0.27119933320696155</v>
      </c>
      <c r="H12" s="58">
        <f t="shared" si="0"/>
        <v>0.22133411322245872</v>
      </c>
      <c r="I12" s="4">
        <f t="shared" si="1"/>
        <v>5.5</v>
      </c>
      <c r="J12" s="4">
        <f>ROUND(IF('Indicator Data'!I14=0,0,IF(LOG('Indicator Data'!I14)&gt;J$139,10,IF(LOG('Indicator Data'!I14)&lt;J$140,0,10-(J$139-LOG('Indicator Data'!I14))/(J$139-J$140)*10))),1)</f>
        <v>10</v>
      </c>
      <c r="K12" s="58">
        <f>'Indicator Data'!G14/'Indicator Data'!$BC14</f>
        <v>1.530675650073216E-3</v>
      </c>
      <c r="L12" s="58">
        <f>'Indicator Data'!I14/'Indicator Data'!$BD14</f>
        <v>1.4601336686980496E-2</v>
      </c>
      <c r="M12" s="4">
        <f t="shared" si="2"/>
        <v>1</v>
      </c>
      <c r="N12" s="4">
        <f t="shared" si="3"/>
        <v>4.9000000000000004</v>
      </c>
      <c r="O12" s="4">
        <f>ROUND(IF('Indicator Data'!J14=0,0,IF('Indicator Data'!J14&gt;O$139,10,IF('Indicator Data'!J14&lt;O$140,0,10-(O$139-'Indicator Data'!J14)/(O$139-O$140)*10))),1)</f>
        <v>4.9000000000000004</v>
      </c>
      <c r="P12" s="153">
        <f t="shared" si="4"/>
        <v>8.5</v>
      </c>
      <c r="Q12" s="153">
        <f t="shared" si="5"/>
        <v>6.7</v>
      </c>
      <c r="R12" s="4">
        <f>IF('Indicator Data'!H14="No data","x",ROUND(IF('Indicator Data'!H14=0,0,IF('Indicator Data'!H14&gt;R$139,10,IF('Indicator Data'!H14&lt;R$140,0,10-(R$139-'Indicator Data'!H14)/(R$139-R$140)*10))),1))</f>
        <v>6</v>
      </c>
      <c r="S12" s="6">
        <f t="shared" si="6"/>
        <v>2.5</v>
      </c>
      <c r="T12" s="6">
        <f t="shared" si="7"/>
        <v>2.9</v>
      </c>
      <c r="U12" s="6">
        <f t="shared" si="8"/>
        <v>5.5</v>
      </c>
      <c r="V12" s="6">
        <f t="shared" si="9"/>
        <v>6.4</v>
      </c>
      <c r="W12" s="14">
        <f t="shared" si="10"/>
        <v>4.5</v>
      </c>
      <c r="X12" s="4">
        <f>ROUND(IF('Indicator Data'!M14=0,0,IF('Indicator Data'!M14&gt;X$139,10,IF('Indicator Data'!M14&lt;X$140,0,10-(X$139-'Indicator Data'!M14)/(X$139-X$140)*10))),1)</f>
        <v>7.8</v>
      </c>
      <c r="Y12" s="4">
        <f>ROUND(IF('Indicator Data'!N14=0,0,IF('Indicator Data'!N14&gt;Y$139,10,IF('Indicator Data'!N14&lt;Y$140,0,10-(Y$139-'Indicator Data'!N14)/(Y$139-Y$140)*10))),1)</f>
        <v>3.4</v>
      </c>
      <c r="Z12" s="6">
        <f t="shared" si="11"/>
        <v>6.1</v>
      </c>
      <c r="AA12" s="6">
        <f>IF('Indicator Data'!K14=5,10,IF('Indicator Data'!K14=4,8,IF('Indicator Data'!K14=3,5,IF('Indicator Data'!K14=2,2,IF('Indicator Data'!K14=1,1,0)))))</f>
        <v>0</v>
      </c>
      <c r="AB12" s="191">
        <f>IF('Indicator Data'!L14="No data","x",IF('Indicator Data'!L14&gt;1000,10,IF('Indicator Data'!L14&gt;=500,9,IF('Indicator Data'!L14&gt;=240,8,IF('Indicator Data'!L14&gt;=120,7,IF('Indicator Data'!L14&gt;=60,6,IF('Indicator Data'!L14&gt;=20,5,IF('Indicator Data'!L14&gt;=1,4,0))))))))</f>
        <v>4</v>
      </c>
      <c r="AC12" s="6">
        <f t="shared" si="12"/>
        <v>4</v>
      </c>
      <c r="AD12" s="7">
        <f t="shared" si="13"/>
        <v>5.0999999999999996</v>
      </c>
    </row>
    <row r="13" spans="1:30" s="11" customFormat="1" x14ac:dyDescent="0.25">
      <c r="A13" s="11" t="s">
        <v>341</v>
      </c>
      <c r="B13" s="30" t="s">
        <v>0</v>
      </c>
      <c r="C13" s="30" t="s">
        <v>461</v>
      </c>
      <c r="D13" s="4">
        <f>ROUND(IF('Indicator Data'!G15=0,0,IF(LOG('Indicator Data'!G15)&gt;D$139,10,IF(LOG('Indicator Data'!G15)&lt;D$140,0,10-(D$139-LOG('Indicator Data'!G15))/(D$139-D$140)*10))),1)</f>
        <v>4.5999999999999996</v>
      </c>
      <c r="E13" s="4">
        <f>IF('Indicator Data'!D15="No data","x",ROUND(IF(('Indicator Data'!D15)&gt;E$139,10,IF(('Indicator Data'!D15)&lt;E$140,0,10-(E$139-('Indicator Data'!D15))/(E$139-E$140)*10)),1))</f>
        <v>2.5</v>
      </c>
      <c r="F13" s="58">
        <f>'Indicator Data'!E15/'Indicator Data'!$BC15</f>
        <v>0.43277083394712085</v>
      </c>
      <c r="G13" s="58">
        <f>'Indicator Data'!F15/'Indicator Data'!$BC15</f>
        <v>0.47777938527958919</v>
      </c>
      <c r="H13" s="58">
        <f t="shared" si="0"/>
        <v>0.33583026329345772</v>
      </c>
      <c r="I13" s="4">
        <f t="shared" si="1"/>
        <v>8.4</v>
      </c>
      <c r="J13" s="4">
        <f>ROUND(IF('Indicator Data'!I15=0,0,IF(LOG('Indicator Data'!I15)&gt;J$139,10,IF(LOG('Indicator Data'!I15)&lt;J$140,0,10-(J$139-LOG('Indicator Data'!I15))/(J$139-J$140)*10))),1)</f>
        <v>10</v>
      </c>
      <c r="K13" s="58">
        <f>'Indicator Data'!G15/'Indicator Data'!$BC15</f>
        <v>3.0654286734023545E-3</v>
      </c>
      <c r="L13" s="58">
        <f>'Indicator Data'!I15/'Indicator Data'!$BD15</f>
        <v>1.4601336686980496E-2</v>
      </c>
      <c r="M13" s="4">
        <f t="shared" si="2"/>
        <v>2</v>
      </c>
      <c r="N13" s="4">
        <f t="shared" si="3"/>
        <v>4.9000000000000004</v>
      </c>
      <c r="O13" s="4">
        <f>ROUND(IF('Indicator Data'!J15=0,0,IF('Indicator Data'!J15&gt;O$139,10,IF('Indicator Data'!J15&lt;O$140,0,10-(O$139-'Indicator Data'!J15)/(O$139-O$140)*10))),1)</f>
        <v>4.9000000000000004</v>
      </c>
      <c r="P13" s="153">
        <f t="shared" si="4"/>
        <v>8.5</v>
      </c>
      <c r="Q13" s="153">
        <f t="shared" si="5"/>
        <v>6.7</v>
      </c>
      <c r="R13" s="4">
        <f>IF('Indicator Data'!H15="No data","x",ROUND(IF('Indicator Data'!H15=0,0,IF('Indicator Data'!H15&gt;R$139,10,IF('Indicator Data'!H15&lt;R$140,0,10-(R$139-'Indicator Data'!H15)/(R$139-R$140)*10))),1))</f>
        <v>4</v>
      </c>
      <c r="S13" s="6">
        <f t="shared" si="6"/>
        <v>2.5</v>
      </c>
      <c r="T13" s="6">
        <f t="shared" si="7"/>
        <v>3.4</v>
      </c>
      <c r="U13" s="6">
        <f t="shared" si="8"/>
        <v>8.4</v>
      </c>
      <c r="V13" s="6">
        <f t="shared" si="9"/>
        <v>5.4</v>
      </c>
      <c r="W13" s="14">
        <f t="shared" si="10"/>
        <v>5.4</v>
      </c>
      <c r="X13" s="4">
        <f>ROUND(IF('Indicator Data'!M15=0,0,IF('Indicator Data'!M15&gt;X$139,10,IF('Indicator Data'!M15&lt;X$140,0,10-(X$139-'Indicator Data'!M15)/(X$139-X$140)*10))),1)</f>
        <v>7.8</v>
      </c>
      <c r="Y13" s="4">
        <f>ROUND(IF('Indicator Data'!N15=0,0,IF('Indicator Data'!N15&gt;Y$139,10,IF('Indicator Data'!N15&lt;Y$140,0,10-(Y$139-'Indicator Data'!N15)/(Y$139-Y$140)*10))),1)</f>
        <v>3.4</v>
      </c>
      <c r="Z13" s="6">
        <f t="shared" si="11"/>
        <v>6.1</v>
      </c>
      <c r="AA13" s="6">
        <f>IF('Indicator Data'!K15=5,10,IF('Indicator Data'!K15=4,8,IF('Indicator Data'!K15=3,5,IF('Indicator Data'!K15=2,2,IF('Indicator Data'!K15=1,1,0)))))</f>
        <v>0</v>
      </c>
      <c r="AB13" s="191">
        <f>IF('Indicator Data'!L15="No data","x",IF('Indicator Data'!L15&gt;1000,10,IF('Indicator Data'!L15&gt;=500,9,IF('Indicator Data'!L15&gt;=240,8,IF('Indicator Data'!L15&gt;=120,7,IF('Indicator Data'!L15&gt;=60,6,IF('Indicator Data'!L15&gt;=20,5,IF('Indicator Data'!L15&gt;=1,4,0))))))))</f>
        <v>0</v>
      </c>
      <c r="AC13" s="6">
        <f t="shared" si="12"/>
        <v>0</v>
      </c>
      <c r="AD13" s="7">
        <f t="shared" si="13"/>
        <v>3.1</v>
      </c>
    </row>
    <row r="14" spans="1:30" s="11" customFormat="1" x14ac:dyDescent="0.25">
      <c r="A14" s="11" t="s">
        <v>342</v>
      </c>
      <c r="B14" s="30" t="s">
        <v>0</v>
      </c>
      <c r="C14" s="30" t="s">
        <v>462</v>
      </c>
      <c r="D14" s="4">
        <f>ROUND(IF('Indicator Data'!G16=0,0,IF(LOG('Indicator Data'!G16)&gt;D$139,10,IF(LOG('Indicator Data'!G16)&lt;D$140,0,10-(D$139-LOG('Indicator Data'!G16))/(D$139-D$140)*10))),1)</f>
        <v>6.1</v>
      </c>
      <c r="E14" s="4">
        <f>IF('Indicator Data'!D16="No data","x",ROUND(IF(('Indicator Data'!D16)&gt;E$139,10,IF(('Indicator Data'!D16)&lt;E$140,0,10-(E$139-('Indicator Data'!D16))/(E$139-E$140)*10)),1))</f>
        <v>3.9</v>
      </c>
      <c r="F14" s="58">
        <f>'Indicator Data'!E16/'Indicator Data'!$BC16</f>
        <v>0.25227039688628478</v>
      </c>
      <c r="G14" s="58">
        <f>'Indicator Data'!F16/'Indicator Data'!$BC16</f>
        <v>0.18270145975119492</v>
      </c>
      <c r="H14" s="58">
        <f t="shared" si="0"/>
        <v>0.17181056338094111</v>
      </c>
      <c r="I14" s="4">
        <f t="shared" si="1"/>
        <v>4.3</v>
      </c>
      <c r="J14" s="4">
        <f>ROUND(IF('Indicator Data'!I16=0,0,IF(LOG('Indicator Data'!I16)&gt;J$139,10,IF(LOG('Indicator Data'!I16)&lt;J$140,0,10-(J$139-LOG('Indicator Data'!I16))/(J$139-J$140)*10))),1)</f>
        <v>10</v>
      </c>
      <c r="K14" s="58">
        <f>'Indicator Data'!G16/'Indicator Data'!$BC16</f>
        <v>5.6623833732211953E-3</v>
      </c>
      <c r="L14" s="58">
        <f>'Indicator Data'!I16/'Indicator Data'!$BD16</f>
        <v>1.4601336686980496E-2</v>
      </c>
      <c r="M14" s="4">
        <f t="shared" si="2"/>
        <v>3.8</v>
      </c>
      <c r="N14" s="4">
        <f t="shared" si="3"/>
        <v>4.9000000000000004</v>
      </c>
      <c r="O14" s="4">
        <f>ROUND(IF('Indicator Data'!J16=0,0,IF('Indicator Data'!J16&gt;O$139,10,IF('Indicator Data'!J16&lt;O$140,0,10-(O$139-'Indicator Data'!J16)/(O$139-O$140)*10))),1)</f>
        <v>4.9000000000000004</v>
      </c>
      <c r="P14" s="153">
        <f t="shared" si="4"/>
        <v>8.5</v>
      </c>
      <c r="Q14" s="153">
        <f t="shared" si="5"/>
        <v>6.7</v>
      </c>
      <c r="R14" s="4">
        <f>IF('Indicator Data'!H16="No data","x",ROUND(IF('Indicator Data'!H16=0,0,IF('Indicator Data'!H16&gt;R$139,10,IF('Indicator Data'!H16&lt;R$140,0,10-(R$139-'Indicator Data'!H16)/(R$139-R$140)*10))),1))</f>
        <v>5</v>
      </c>
      <c r="S14" s="6">
        <f t="shared" si="6"/>
        <v>3.9</v>
      </c>
      <c r="T14" s="6">
        <f t="shared" si="7"/>
        <v>5.0999999999999996</v>
      </c>
      <c r="U14" s="6">
        <f t="shared" si="8"/>
        <v>4.3</v>
      </c>
      <c r="V14" s="6">
        <f t="shared" si="9"/>
        <v>5.9</v>
      </c>
      <c r="W14" s="14">
        <f t="shared" si="10"/>
        <v>4.8</v>
      </c>
      <c r="X14" s="4">
        <f>ROUND(IF('Indicator Data'!M16=0,0,IF('Indicator Data'!M16&gt;X$139,10,IF('Indicator Data'!M16&lt;X$140,0,10-(X$139-'Indicator Data'!M16)/(X$139-X$140)*10))),1)</f>
        <v>7.8</v>
      </c>
      <c r="Y14" s="4">
        <f>ROUND(IF('Indicator Data'!N16=0,0,IF('Indicator Data'!N16&gt;Y$139,10,IF('Indicator Data'!N16&lt;Y$140,0,10-(Y$139-'Indicator Data'!N16)/(Y$139-Y$140)*10))),1)</f>
        <v>3.4</v>
      </c>
      <c r="Z14" s="6">
        <f t="shared" si="11"/>
        <v>6.1</v>
      </c>
      <c r="AA14" s="6">
        <f>IF('Indicator Data'!K16=5,10,IF('Indicator Data'!K16=4,8,IF('Indicator Data'!K16=3,5,IF('Indicator Data'!K16=2,2,IF('Indicator Data'!K16=1,1,0)))))</f>
        <v>5</v>
      </c>
      <c r="AB14" s="191">
        <f>IF('Indicator Data'!L16="No data","x",IF('Indicator Data'!L16&gt;1000,10,IF('Indicator Data'!L16&gt;=500,9,IF('Indicator Data'!L16&gt;=240,8,IF('Indicator Data'!L16&gt;=120,7,IF('Indicator Data'!L16&gt;=60,6,IF('Indicator Data'!L16&gt;=20,5,IF('Indicator Data'!L16&gt;=1,4,0))))))))</f>
        <v>5</v>
      </c>
      <c r="AC14" s="6">
        <f t="shared" si="12"/>
        <v>5</v>
      </c>
      <c r="AD14" s="7">
        <f t="shared" si="13"/>
        <v>5.6</v>
      </c>
    </row>
    <row r="15" spans="1:30" s="11" customFormat="1" x14ac:dyDescent="0.25">
      <c r="A15" s="11" t="s">
        <v>343</v>
      </c>
      <c r="B15" s="30" t="s">
        <v>0</v>
      </c>
      <c r="C15" s="30" t="s">
        <v>463</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1.4</v>
      </c>
      <c r="F15" s="58">
        <f>'Indicator Data'!E17/'Indicator Data'!$BC17</f>
        <v>0.10983302274081623</v>
      </c>
      <c r="G15" s="58">
        <f>'Indicator Data'!F17/'Indicator Data'!$BC17</f>
        <v>5.867679212535086E-2</v>
      </c>
      <c r="H15" s="58">
        <f t="shared" si="0"/>
        <v>6.9585709401745827E-2</v>
      </c>
      <c r="I15" s="4">
        <f t="shared" si="1"/>
        <v>1.7</v>
      </c>
      <c r="J15" s="4">
        <f>ROUND(IF('Indicator Data'!I17=0,0,IF(LOG('Indicator Data'!I17)&gt;J$139,10,IF(LOG('Indicator Data'!I17)&lt;J$140,0,10-(J$139-LOG('Indicator Data'!I17))/(J$139-J$140)*10))),1)</f>
        <v>10</v>
      </c>
      <c r="K15" s="58">
        <f>'Indicator Data'!G17/'Indicator Data'!$BC17</f>
        <v>6.4268412212589927E-4</v>
      </c>
      <c r="L15" s="58">
        <f>'Indicator Data'!I17/'Indicator Data'!$BD17</f>
        <v>1.4601336686980496E-2</v>
      </c>
      <c r="M15" s="4">
        <f t="shared" si="2"/>
        <v>0.4</v>
      </c>
      <c r="N15" s="4">
        <f t="shared" si="3"/>
        <v>4.9000000000000004</v>
      </c>
      <c r="O15" s="4">
        <f>ROUND(IF('Indicator Data'!J17=0,0,IF('Indicator Data'!J17&gt;O$139,10,IF('Indicator Data'!J17&lt;O$140,0,10-(O$139-'Indicator Data'!J17)/(O$139-O$140)*10))),1)</f>
        <v>4.9000000000000004</v>
      </c>
      <c r="P15" s="153">
        <f t="shared" si="4"/>
        <v>8.5</v>
      </c>
      <c r="Q15" s="153">
        <f t="shared" si="5"/>
        <v>6.7</v>
      </c>
      <c r="R15" s="4">
        <f>IF('Indicator Data'!H17="No data","x",ROUND(IF('Indicator Data'!H17=0,0,IF('Indicator Data'!H17&gt;R$139,10,IF('Indicator Data'!H17&lt;R$140,0,10-(R$139-'Indicator Data'!H17)/(R$139-R$140)*10))),1))</f>
        <v>1</v>
      </c>
      <c r="S15" s="6">
        <f t="shared" si="6"/>
        <v>1.4</v>
      </c>
      <c r="T15" s="6">
        <f t="shared" si="7"/>
        <v>1.4</v>
      </c>
      <c r="U15" s="6">
        <f t="shared" si="8"/>
        <v>1.7</v>
      </c>
      <c r="V15" s="6">
        <f t="shared" si="9"/>
        <v>3.9</v>
      </c>
      <c r="W15" s="14">
        <f t="shared" si="10"/>
        <v>2.2000000000000002</v>
      </c>
      <c r="X15" s="4">
        <f>ROUND(IF('Indicator Data'!M17=0,0,IF('Indicator Data'!M17&gt;X$139,10,IF('Indicator Data'!M17&lt;X$140,0,10-(X$139-'Indicator Data'!M17)/(X$139-X$140)*10))),1)</f>
        <v>7.8</v>
      </c>
      <c r="Y15" s="4">
        <f>ROUND(IF('Indicator Data'!N17=0,0,IF('Indicator Data'!N17&gt;Y$139,10,IF('Indicator Data'!N17&lt;Y$140,0,10-(Y$139-'Indicator Data'!N17)/(Y$139-Y$140)*10))),1)</f>
        <v>3.4</v>
      </c>
      <c r="Z15" s="6">
        <f t="shared" si="11"/>
        <v>6.1</v>
      </c>
      <c r="AA15" s="6">
        <f>IF('Indicator Data'!K17=5,10,IF('Indicator Data'!K17=4,8,IF('Indicator Data'!K17=3,5,IF('Indicator Data'!K17=2,2,IF('Indicator Data'!K17=1,1,0)))))</f>
        <v>0</v>
      </c>
      <c r="AB15" s="191">
        <f>IF('Indicator Data'!L17="No data","x",IF('Indicator Data'!L17&gt;1000,10,IF('Indicator Data'!L17&gt;=500,9,IF('Indicator Data'!L17&gt;=240,8,IF('Indicator Data'!L17&gt;=120,7,IF('Indicator Data'!L17&gt;=60,6,IF('Indicator Data'!L17&gt;=20,5,IF('Indicator Data'!L17&gt;=1,4,0))))))))</f>
        <v>4</v>
      </c>
      <c r="AC15" s="6">
        <f t="shared" si="12"/>
        <v>4</v>
      </c>
      <c r="AD15" s="7">
        <f t="shared" si="13"/>
        <v>5.0999999999999996</v>
      </c>
    </row>
    <row r="16" spans="1:30" s="11" customFormat="1" x14ac:dyDescent="0.25">
      <c r="A16" s="11" t="s">
        <v>344</v>
      </c>
      <c r="B16" s="30" t="s">
        <v>2</v>
      </c>
      <c r="C16" s="30" t="s">
        <v>464</v>
      </c>
      <c r="D16" s="4">
        <f>ROUND(IF('Indicator Data'!G18=0,0,IF(LOG('Indicator Data'!G18)&gt;D$139,10,IF(LOG('Indicator Data'!G18)&lt;D$140,0,10-(D$139-LOG('Indicator Data'!G18))/(D$139-D$140)*10))),1)</f>
        <v>6.1</v>
      </c>
      <c r="E16" s="4" t="str">
        <f>IF('Indicator Data'!D18="No data","x",ROUND(IF(('Indicator Data'!D18)&gt;E$139,10,IF(('Indicator Data'!D18)&lt;E$140,0,10-(E$139-('Indicator Data'!D18))/(E$139-E$140)*10)),1))</f>
        <v>x</v>
      </c>
      <c r="F16" s="58">
        <f>'Indicator Data'!E18/'Indicator Data'!$BC18</f>
        <v>0.62534315045343858</v>
      </c>
      <c r="G16" s="58">
        <f>'Indicator Data'!F18/'Indicator Data'!$BC18</f>
        <v>2.6420577366228323E-2</v>
      </c>
      <c r="H16" s="58">
        <f t="shared" si="0"/>
        <v>0.31927671956827636</v>
      </c>
      <c r="I16" s="4">
        <f t="shared" si="1"/>
        <v>8</v>
      </c>
      <c r="J16" s="4">
        <f>ROUND(IF('Indicator Data'!I18=0,0,IF(LOG('Indicator Data'!I18)&gt;J$139,10,IF(LOG('Indicator Data'!I18)&lt;J$140,0,10-(J$139-LOG('Indicator Data'!I18))/(J$139-J$140)*10))),1)</f>
        <v>6.9</v>
      </c>
      <c r="K16" s="58">
        <f>'Indicator Data'!G18/'Indicator Data'!$BC18</f>
        <v>5.714134275460585E-3</v>
      </c>
      <c r="L16" s="58">
        <f>'Indicator Data'!I18/'Indicator Data'!$BD18</f>
        <v>2.4119967523391421E-4</v>
      </c>
      <c r="M16" s="4">
        <f t="shared" si="2"/>
        <v>3.8</v>
      </c>
      <c r="N16" s="4">
        <f t="shared" si="3"/>
        <v>0.1</v>
      </c>
      <c r="O16" s="4">
        <f>ROUND(IF('Indicator Data'!J18=0,0,IF('Indicator Data'!J18&gt;O$139,10,IF('Indicator Data'!J18&lt;O$140,0,10-(O$139-'Indicator Data'!J18)/(O$139-O$140)*10))),1)</f>
        <v>2</v>
      </c>
      <c r="P16" s="153">
        <f t="shared" si="4"/>
        <v>4.3</v>
      </c>
      <c r="Q16" s="153">
        <f t="shared" si="5"/>
        <v>3.2</v>
      </c>
      <c r="R16" s="4">
        <f>IF('Indicator Data'!H18="No data","x",ROUND(IF('Indicator Data'!H18=0,0,IF('Indicator Data'!H18&gt;R$139,10,IF('Indicator Data'!H18&lt;R$140,0,10-(R$139-'Indicator Data'!H18)/(R$139-R$140)*10))),1))</f>
        <v>0</v>
      </c>
      <c r="S16" s="6" t="str">
        <f t="shared" si="6"/>
        <v>x</v>
      </c>
      <c r="T16" s="6">
        <f t="shared" si="7"/>
        <v>5.0999999999999996</v>
      </c>
      <c r="U16" s="6">
        <f t="shared" si="8"/>
        <v>8</v>
      </c>
      <c r="V16" s="6">
        <f t="shared" si="9"/>
        <v>1.6</v>
      </c>
      <c r="W16" s="14">
        <f t="shared" si="10"/>
        <v>5.5</v>
      </c>
      <c r="X16" s="4">
        <f>ROUND(IF('Indicator Data'!M18=0,0,IF('Indicator Data'!M18&gt;X$139,10,IF('Indicator Data'!M18&lt;X$140,0,10-(X$139-'Indicator Data'!M18)/(X$139-X$140)*10))),1)</f>
        <v>9.6</v>
      </c>
      <c r="Y16" s="4">
        <f>ROUND(IF('Indicator Data'!N18=0,0,IF('Indicator Data'!N18&gt;Y$139,10,IF('Indicator Data'!N18&lt;Y$140,0,10-(Y$139-'Indicator Data'!N18)/(Y$139-Y$140)*10))),1)</f>
        <v>7.4</v>
      </c>
      <c r="Z16" s="6">
        <f t="shared" si="11"/>
        <v>8.6999999999999993</v>
      </c>
      <c r="AA16" s="6">
        <f>IF('Indicator Data'!K18=5,10,IF('Indicator Data'!K18=4,8,IF('Indicator Data'!K18=3,5,IF('Indicator Data'!K18=2,2,IF('Indicator Data'!K18=1,1,0)))))</f>
        <v>0</v>
      </c>
      <c r="AB16" s="191">
        <f>IF('Indicator Data'!L18="No data","x",IF('Indicator Data'!L18&gt;1000,10,IF('Indicator Data'!L18&gt;=500,9,IF('Indicator Data'!L18&gt;=240,8,IF('Indicator Data'!L18&gt;=120,7,IF('Indicator Data'!L18&gt;=60,6,IF('Indicator Data'!L18&gt;=20,5,IF('Indicator Data'!L18&gt;=1,4,0))))))))</f>
        <v>0</v>
      </c>
      <c r="AC16" s="6">
        <f t="shared" si="12"/>
        <v>0</v>
      </c>
      <c r="AD16" s="7">
        <f t="shared" si="13"/>
        <v>4.4000000000000004</v>
      </c>
    </row>
    <row r="17" spans="1:30" s="11" customFormat="1" x14ac:dyDescent="0.25">
      <c r="A17" s="11" t="s">
        <v>334</v>
      </c>
      <c r="B17" s="30" t="s">
        <v>2</v>
      </c>
      <c r="C17" s="30" t="s">
        <v>465</v>
      </c>
      <c r="D17" s="4">
        <f>ROUND(IF('Indicator Data'!G19=0,0,IF(LOG('Indicator Data'!G19)&gt;D$139,10,IF(LOG('Indicator Data'!G19)&lt;D$140,0,10-(D$139-LOG('Indicator Data'!G19))/(D$139-D$140)*10))),1)</f>
        <v>5.8</v>
      </c>
      <c r="E17" s="4" t="str">
        <f>IF('Indicator Data'!D19="No data","x",ROUND(IF(('Indicator Data'!D19)&gt;E$139,10,IF(('Indicator Data'!D19)&lt;E$140,0,10-(E$139-('Indicator Data'!D19))/(E$139-E$140)*10)),1))</f>
        <v>x</v>
      </c>
      <c r="F17" s="58">
        <f>'Indicator Data'!E19/'Indicator Data'!$BC19</f>
        <v>8.8412534484140423E-2</v>
      </c>
      <c r="G17" s="58">
        <f>'Indicator Data'!F19/'Indicator Data'!$BC19</f>
        <v>0.1357639768716685</v>
      </c>
      <c r="H17" s="58">
        <f t="shared" si="0"/>
        <v>7.8147261459987336E-2</v>
      </c>
      <c r="I17" s="4">
        <f t="shared" si="1"/>
        <v>2</v>
      </c>
      <c r="J17" s="4">
        <f>ROUND(IF('Indicator Data'!I19=0,0,IF(LOG('Indicator Data'!I19)&gt;J$139,10,IF(LOG('Indicator Data'!I19)&lt;J$140,0,10-(J$139-LOG('Indicator Data'!I19))/(J$139-J$140)*10))),1)</f>
        <v>6.9</v>
      </c>
      <c r="K17" s="58">
        <f>'Indicator Data'!G19/'Indicator Data'!$BC19</f>
        <v>1.2330813481739784E-3</v>
      </c>
      <c r="L17" s="58">
        <f>'Indicator Data'!I19/'Indicator Data'!$BD19</f>
        <v>2.4119967523391421E-4</v>
      </c>
      <c r="M17" s="4">
        <f t="shared" si="2"/>
        <v>0.8</v>
      </c>
      <c r="N17" s="4">
        <f t="shared" si="3"/>
        <v>0.1</v>
      </c>
      <c r="O17" s="4">
        <f>ROUND(IF('Indicator Data'!J19=0,0,IF('Indicator Data'!J19&gt;O$139,10,IF('Indicator Data'!J19&lt;O$140,0,10-(O$139-'Indicator Data'!J19)/(O$139-O$140)*10))),1)</f>
        <v>2</v>
      </c>
      <c r="P17" s="153">
        <f t="shared" si="4"/>
        <v>4.3</v>
      </c>
      <c r="Q17" s="153">
        <f t="shared" si="5"/>
        <v>3.2</v>
      </c>
      <c r="R17" s="4">
        <f>IF('Indicator Data'!H19="No data","x",ROUND(IF('Indicator Data'!H19=0,0,IF('Indicator Data'!H19&gt;R$139,10,IF('Indicator Data'!H19&lt;R$140,0,10-(R$139-'Indicator Data'!H19)/(R$139-R$140)*10))),1))</f>
        <v>2</v>
      </c>
      <c r="S17" s="6" t="str">
        <f t="shared" si="6"/>
        <v>x</v>
      </c>
      <c r="T17" s="6">
        <f t="shared" si="7"/>
        <v>3.7</v>
      </c>
      <c r="U17" s="6">
        <f t="shared" si="8"/>
        <v>2</v>
      </c>
      <c r="V17" s="6">
        <f t="shared" si="9"/>
        <v>2.6</v>
      </c>
      <c r="W17" s="14">
        <f t="shared" si="10"/>
        <v>2.8</v>
      </c>
      <c r="X17" s="4">
        <f>ROUND(IF('Indicator Data'!M19=0,0,IF('Indicator Data'!M19&gt;X$139,10,IF('Indicator Data'!M19&lt;X$140,0,10-(X$139-'Indicator Data'!M19)/(X$139-X$140)*10))),1)</f>
        <v>9.6</v>
      </c>
      <c r="Y17" s="4">
        <f>ROUND(IF('Indicator Data'!N19=0,0,IF('Indicator Data'!N19&gt;Y$139,10,IF('Indicator Data'!N19&lt;Y$140,0,10-(Y$139-'Indicator Data'!N19)/(Y$139-Y$140)*10))),1)</f>
        <v>7.4</v>
      </c>
      <c r="Z17" s="6">
        <f t="shared" si="11"/>
        <v>8.6999999999999993</v>
      </c>
      <c r="AA17" s="6">
        <f>IF('Indicator Data'!K19=5,10,IF('Indicator Data'!K19=4,8,IF('Indicator Data'!K19=3,5,IF('Indicator Data'!K19=2,2,IF('Indicator Data'!K19=1,1,0)))))</f>
        <v>0</v>
      </c>
      <c r="AB17" s="191">
        <f>IF('Indicator Data'!L19="No data","x",IF('Indicator Data'!L19&gt;1000,10,IF('Indicator Data'!L19&gt;=500,9,IF('Indicator Data'!L19&gt;=240,8,IF('Indicator Data'!L19&gt;=120,7,IF('Indicator Data'!L19&gt;=60,6,IF('Indicator Data'!L19&gt;=20,5,IF('Indicator Data'!L19&gt;=1,4,0))))))))</f>
        <v>0</v>
      </c>
      <c r="AC17" s="6">
        <f t="shared" si="12"/>
        <v>0</v>
      </c>
      <c r="AD17" s="7">
        <f t="shared" si="13"/>
        <v>4.4000000000000004</v>
      </c>
    </row>
    <row r="18" spans="1:30" s="11" customFormat="1" x14ac:dyDescent="0.25">
      <c r="A18" s="11" t="s">
        <v>339</v>
      </c>
      <c r="B18" s="30" t="s">
        <v>2</v>
      </c>
      <c r="C18" s="30" t="s">
        <v>467</v>
      </c>
      <c r="D18" s="4">
        <f>ROUND(IF('Indicator Data'!G20=0,0,IF(LOG('Indicator Data'!G20)&gt;D$139,10,IF(LOG('Indicator Data'!G20)&lt;D$140,0,10-(D$139-LOG('Indicator Data'!G20))/(D$139-D$140)*10))),1)</f>
        <v>6.1</v>
      </c>
      <c r="E18" s="4" t="str">
        <f>IF('Indicator Data'!D20="No data","x",ROUND(IF(('Indicator Data'!D20)&gt;E$139,10,IF(('Indicator Data'!D20)&lt;E$140,0,10-(E$139-('Indicator Data'!D20))/(E$139-E$140)*10)),1))</f>
        <v>x</v>
      </c>
      <c r="F18" s="58">
        <f>'Indicator Data'!E20/'Indicator Data'!$BC20</f>
        <v>0.52773427371898274</v>
      </c>
      <c r="G18" s="58">
        <f>'Indicator Data'!F20/'Indicator Data'!$BC20</f>
        <v>0.32795841569196649</v>
      </c>
      <c r="H18" s="58">
        <f t="shared" si="0"/>
        <v>0.34585674078248296</v>
      </c>
      <c r="I18" s="4">
        <f t="shared" si="1"/>
        <v>8.6</v>
      </c>
      <c r="J18" s="4">
        <f>ROUND(IF('Indicator Data'!I20=0,0,IF(LOG('Indicator Data'!I20)&gt;J$139,10,IF(LOG('Indicator Data'!I20)&lt;J$140,0,10-(J$139-LOG('Indicator Data'!I20))/(J$139-J$140)*10))),1)</f>
        <v>6.9</v>
      </c>
      <c r="K18" s="58">
        <f>'Indicator Data'!G20/'Indicator Data'!$BC20</f>
        <v>7.2487513318299475E-3</v>
      </c>
      <c r="L18" s="58">
        <f>'Indicator Data'!I20/'Indicator Data'!$BD20</f>
        <v>2.4119967523391421E-4</v>
      </c>
      <c r="M18" s="4">
        <f t="shared" si="2"/>
        <v>4.8</v>
      </c>
      <c r="N18" s="4">
        <f t="shared" si="3"/>
        <v>0.1</v>
      </c>
      <c r="O18" s="4">
        <f>ROUND(IF('Indicator Data'!J20=0,0,IF('Indicator Data'!J20&gt;O$139,10,IF('Indicator Data'!J20&lt;O$140,0,10-(O$139-'Indicator Data'!J20)/(O$139-O$140)*10))),1)</f>
        <v>2</v>
      </c>
      <c r="P18" s="153">
        <f t="shared" si="4"/>
        <v>4.3</v>
      </c>
      <c r="Q18" s="153">
        <f t="shared" si="5"/>
        <v>3.2</v>
      </c>
      <c r="R18" s="4">
        <f>IF('Indicator Data'!H20="No data","x",ROUND(IF('Indicator Data'!H20=0,0,IF('Indicator Data'!H20&gt;R$139,10,IF('Indicator Data'!H20&lt;R$140,0,10-(R$139-'Indicator Data'!H20)/(R$139-R$140)*10))),1))</f>
        <v>1</v>
      </c>
      <c r="S18" s="6" t="str">
        <f t="shared" si="6"/>
        <v>x</v>
      </c>
      <c r="T18" s="6">
        <f t="shared" si="7"/>
        <v>5.5</v>
      </c>
      <c r="U18" s="6">
        <f t="shared" si="8"/>
        <v>8.6</v>
      </c>
      <c r="V18" s="6">
        <f t="shared" si="9"/>
        <v>2.1</v>
      </c>
      <c r="W18" s="14">
        <f t="shared" si="10"/>
        <v>6.1</v>
      </c>
      <c r="X18" s="4">
        <f>ROUND(IF('Indicator Data'!M20=0,0,IF('Indicator Data'!M20&gt;X$139,10,IF('Indicator Data'!M20&lt;X$140,0,10-(X$139-'Indicator Data'!M20)/(X$139-X$140)*10))),1)</f>
        <v>9.6</v>
      </c>
      <c r="Y18" s="4">
        <f>ROUND(IF('Indicator Data'!N20=0,0,IF('Indicator Data'!N20&gt;Y$139,10,IF('Indicator Data'!N20&lt;Y$140,0,10-(Y$139-'Indicator Data'!N20)/(Y$139-Y$140)*10))),1)</f>
        <v>7.4</v>
      </c>
      <c r="Z18" s="6">
        <f t="shared" si="11"/>
        <v>8.6999999999999993</v>
      </c>
      <c r="AA18" s="6">
        <f>IF('Indicator Data'!K20=5,10,IF('Indicator Data'!K20=4,8,IF('Indicator Data'!K20=3,5,IF('Indicator Data'!K20=2,2,IF('Indicator Data'!K20=1,1,0)))))</f>
        <v>0</v>
      </c>
      <c r="AB18" s="191">
        <f>IF('Indicator Data'!L20="No data","x",IF('Indicator Data'!L20&gt;1000,10,IF('Indicator Data'!L20&gt;=500,9,IF('Indicator Data'!L20&gt;=240,8,IF('Indicator Data'!L20&gt;=120,7,IF('Indicator Data'!L20&gt;=60,6,IF('Indicator Data'!L20&gt;=20,5,IF('Indicator Data'!L20&gt;=1,4,0))))))))</f>
        <v>4</v>
      </c>
      <c r="AC18" s="6">
        <f t="shared" si="12"/>
        <v>4</v>
      </c>
      <c r="AD18" s="7">
        <f t="shared" si="13"/>
        <v>6.4</v>
      </c>
    </row>
    <row r="19" spans="1:30" s="11" customFormat="1" x14ac:dyDescent="0.25">
      <c r="A19" s="11" t="s">
        <v>345</v>
      </c>
      <c r="B19" s="30" t="s">
        <v>2</v>
      </c>
      <c r="C19" s="30" t="s">
        <v>466</v>
      </c>
      <c r="D19" s="4">
        <f>ROUND(IF('Indicator Data'!G21=0,0,IF(LOG('Indicator Data'!G21)&gt;D$139,10,IF(LOG('Indicator Data'!G21)&lt;D$140,0,10-(D$139-LOG('Indicator Data'!G21))/(D$139-D$140)*10))),1)</f>
        <v>8.6</v>
      </c>
      <c r="E19" s="4" t="str">
        <f>IF('Indicator Data'!D21="No data","x",ROUND(IF(('Indicator Data'!D21)&gt;E$139,10,IF(('Indicator Data'!D21)&lt;E$140,0,10-(E$139-('Indicator Data'!D21))/(E$139-E$140)*10)),1))</f>
        <v>x</v>
      </c>
      <c r="F19" s="58">
        <f>'Indicator Data'!E21/'Indicator Data'!$BC21</f>
        <v>0.59349968801788389</v>
      </c>
      <c r="G19" s="58">
        <f>'Indicator Data'!F21/'Indicator Data'!$BC21</f>
        <v>7.1310863082061134E-3</v>
      </c>
      <c r="H19" s="58">
        <f t="shared" si="0"/>
        <v>0.29853261558599348</v>
      </c>
      <c r="I19" s="4">
        <f t="shared" si="1"/>
        <v>7.5</v>
      </c>
      <c r="J19" s="4">
        <f>ROUND(IF('Indicator Data'!I21=0,0,IF(LOG('Indicator Data'!I21)&gt;J$139,10,IF(LOG('Indicator Data'!I21)&lt;J$140,0,10-(J$139-LOG('Indicator Data'!I21))/(J$139-J$140)*10))),1)</f>
        <v>6.9</v>
      </c>
      <c r="K19" s="58">
        <f>'Indicator Data'!G21/'Indicator Data'!$BC21</f>
        <v>9.926102471010511E-3</v>
      </c>
      <c r="L19" s="58">
        <f>'Indicator Data'!I21/'Indicator Data'!$BD21</f>
        <v>2.4119967523391421E-4</v>
      </c>
      <c r="M19" s="4">
        <f t="shared" si="2"/>
        <v>6.6</v>
      </c>
      <c r="N19" s="4">
        <f t="shared" si="3"/>
        <v>0.1</v>
      </c>
      <c r="O19" s="4">
        <f>ROUND(IF('Indicator Data'!J21=0,0,IF('Indicator Data'!J21&gt;O$139,10,IF('Indicator Data'!J21&lt;O$140,0,10-(O$139-'Indicator Data'!J21)/(O$139-O$140)*10))),1)</f>
        <v>2</v>
      </c>
      <c r="P19" s="153">
        <f t="shared" si="4"/>
        <v>4.3</v>
      </c>
      <c r="Q19" s="153">
        <f t="shared" si="5"/>
        <v>3.2</v>
      </c>
      <c r="R19" s="4">
        <f>IF('Indicator Data'!H21="No data","x",ROUND(IF('Indicator Data'!H21=0,0,IF('Indicator Data'!H21&gt;R$139,10,IF('Indicator Data'!H21&lt;R$140,0,10-(R$139-'Indicator Data'!H21)/(R$139-R$140)*10))),1))</f>
        <v>4</v>
      </c>
      <c r="S19" s="6" t="str">
        <f t="shared" si="6"/>
        <v>x</v>
      </c>
      <c r="T19" s="6">
        <f t="shared" si="7"/>
        <v>7.7</v>
      </c>
      <c r="U19" s="6">
        <f t="shared" si="8"/>
        <v>7.5</v>
      </c>
      <c r="V19" s="6">
        <f t="shared" si="9"/>
        <v>3.6</v>
      </c>
      <c r="W19" s="14">
        <f t="shared" si="10"/>
        <v>6.6</v>
      </c>
      <c r="X19" s="4">
        <f>ROUND(IF('Indicator Data'!M21=0,0,IF('Indicator Data'!M21&gt;X$139,10,IF('Indicator Data'!M21&lt;X$140,0,10-(X$139-'Indicator Data'!M21)/(X$139-X$140)*10))),1)</f>
        <v>9.6</v>
      </c>
      <c r="Y19" s="4">
        <f>ROUND(IF('Indicator Data'!N21=0,0,IF('Indicator Data'!N21&gt;Y$139,10,IF('Indicator Data'!N21&lt;Y$140,0,10-(Y$139-'Indicator Data'!N21)/(Y$139-Y$140)*10))),1)</f>
        <v>7.4</v>
      </c>
      <c r="Z19" s="6">
        <f t="shared" si="11"/>
        <v>8.6999999999999993</v>
      </c>
      <c r="AA19" s="6">
        <f>IF('Indicator Data'!K21=5,10,IF('Indicator Data'!K21=4,8,IF('Indicator Data'!K21=3,5,IF('Indicator Data'!K21=2,2,IF('Indicator Data'!K21=1,1,0)))))</f>
        <v>5</v>
      </c>
      <c r="AB19" s="191">
        <f>IF('Indicator Data'!L21="No data","x",IF('Indicator Data'!L21&gt;1000,10,IF('Indicator Data'!L21&gt;=500,9,IF('Indicator Data'!L21&gt;=240,8,IF('Indicator Data'!L21&gt;=120,7,IF('Indicator Data'!L21&gt;=60,6,IF('Indicator Data'!L21&gt;=20,5,IF('Indicator Data'!L21&gt;=1,4,0))))))))</f>
        <v>8</v>
      </c>
      <c r="AC19" s="6">
        <f t="shared" si="12"/>
        <v>8</v>
      </c>
      <c r="AD19" s="7">
        <f t="shared" si="13"/>
        <v>8</v>
      </c>
    </row>
    <row r="20" spans="1:30" s="11" customFormat="1" x14ac:dyDescent="0.25">
      <c r="A20" s="11" t="s">
        <v>346</v>
      </c>
      <c r="B20" s="30" t="s">
        <v>2</v>
      </c>
      <c r="C20" s="30" t="s">
        <v>468</v>
      </c>
      <c r="D20" s="4">
        <f>ROUND(IF('Indicator Data'!G22=0,0,IF(LOG('Indicator Data'!G22)&gt;D$139,10,IF(LOG('Indicator Data'!G22)&lt;D$140,0,10-(D$139-LOG('Indicator Data'!G22))/(D$139-D$140)*10))),1)</f>
        <v>7.7</v>
      </c>
      <c r="E20" s="4" t="str">
        <f>IF('Indicator Data'!D22="No data","x",ROUND(IF(('Indicator Data'!D22)&gt;E$139,10,IF(('Indicator Data'!D22)&lt;E$140,0,10-(E$139-('Indicator Data'!D22))/(E$139-E$140)*10)),1))</f>
        <v>x</v>
      </c>
      <c r="F20" s="58">
        <f>'Indicator Data'!E22/'Indicator Data'!$BC22</f>
        <v>5.079831986174619E-2</v>
      </c>
      <c r="G20" s="58">
        <f>'Indicator Data'!F22/'Indicator Data'!$BC22</f>
        <v>9.3833992966812566E-2</v>
      </c>
      <c r="H20" s="58">
        <f t="shared" si="0"/>
        <v>4.8857658172576236E-2</v>
      </c>
      <c r="I20" s="4">
        <f t="shared" si="1"/>
        <v>1.2</v>
      </c>
      <c r="J20" s="4">
        <f>ROUND(IF('Indicator Data'!I22=0,0,IF(LOG('Indicator Data'!I22)&gt;J$139,10,IF(LOG('Indicator Data'!I22)&lt;J$140,0,10-(J$139-LOG('Indicator Data'!I22))/(J$139-J$140)*10))),1)</f>
        <v>6.9</v>
      </c>
      <c r="K20" s="58">
        <f>'Indicator Data'!G22/'Indicator Data'!$BC22</f>
        <v>5.7221926415590959E-3</v>
      </c>
      <c r="L20" s="58">
        <f>'Indicator Data'!I22/'Indicator Data'!$BD22</f>
        <v>2.4119967523391421E-4</v>
      </c>
      <c r="M20" s="4">
        <f t="shared" si="2"/>
        <v>3.8</v>
      </c>
      <c r="N20" s="4">
        <f t="shared" si="3"/>
        <v>0.1</v>
      </c>
      <c r="O20" s="4">
        <f>ROUND(IF('Indicator Data'!J22=0,0,IF('Indicator Data'!J22&gt;O$139,10,IF('Indicator Data'!J22&lt;O$140,0,10-(O$139-'Indicator Data'!J22)/(O$139-O$140)*10))),1)</f>
        <v>2</v>
      </c>
      <c r="P20" s="153">
        <f t="shared" si="4"/>
        <v>4.3</v>
      </c>
      <c r="Q20" s="153">
        <f t="shared" si="5"/>
        <v>3.2</v>
      </c>
      <c r="R20" s="4">
        <f>IF('Indicator Data'!H22="No data","x",ROUND(IF('Indicator Data'!H22=0,0,IF('Indicator Data'!H22&gt;R$139,10,IF('Indicator Data'!H22&lt;R$140,0,10-(R$139-'Indicator Data'!H22)/(R$139-R$140)*10))),1))</f>
        <v>2</v>
      </c>
      <c r="S20" s="6" t="str">
        <f t="shared" si="6"/>
        <v>x</v>
      </c>
      <c r="T20" s="6">
        <f t="shared" si="7"/>
        <v>6.1</v>
      </c>
      <c r="U20" s="6">
        <f t="shared" si="8"/>
        <v>1.2</v>
      </c>
      <c r="V20" s="6">
        <f t="shared" si="9"/>
        <v>2.6</v>
      </c>
      <c r="W20" s="14">
        <f t="shared" si="10"/>
        <v>3.6</v>
      </c>
      <c r="X20" s="4">
        <f>ROUND(IF('Indicator Data'!M22=0,0,IF('Indicator Data'!M22&gt;X$139,10,IF('Indicator Data'!M22&lt;X$140,0,10-(X$139-'Indicator Data'!M22)/(X$139-X$140)*10))),1)</f>
        <v>9.6</v>
      </c>
      <c r="Y20" s="4">
        <f>ROUND(IF('Indicator Data'!N22=0,0,IF('Indicator Data'!N22&gt;Y$139,10,IF('Indicator Data'!N22&lt;Y$140,0,10-(Y$139-'Indicator Data'!N22)/(Y$139-Y$140)*10))),1)</f>
        <v>7.4</v>
      </c>
      <c r="Z20" s="6">
        <f t="shared" si="11"/>
        <v>8.6999999999999993</v>
      </c>
      <c r="AA20" s="6">
        <f>IF('Indicator Data'!K22=5,10,IF('Indicator Data'!K22=4,8,IF('Indicator Data'!K22=3,5,IF('Indicator Data'!K22=2,2,IF('Indicator Data'!K22=1,1,0)))))</f>
        <v>0</v>
      </c>
      <c r="AB20" s="191">
        <f>IF('Indicator Data'!L22="No data","x",IF('Indicator Data'!L22&gt;1000,10,IF('Indicator Data'!L22&gt;=500,9,IF('Indicator Data'!L22&gt;=240,8,IF('Indicator Data'!L22&gt;=120,7,IF('Indicator Data'!L22&gt;=60,6,IF('Indicator Data'!L22&gt;=20,5,IF('Indicator Data'!L22&gt;=1,4,0))))))))</f>
        <v>0</v>
      </c>
      <c r="AC20" s="6">
        <f t="shared" si="12"/>
        <v>0</v>
      </c>
      <c r="AD20" s="7">
        <f t="shared" si="13"/>
        <v>4.4000000000000004</v>
      </c>
    </row>
    <row r="21" spans="1:30" s="11" customFormat="1" x14ac:dyDescent="0.25">
      <c r="A21" s="11" t="s">
        <v>347</v>
      </c>
      <c r="B21" s="30" t="s">
        <v>2</v>
      </c>
      <c r="C21" s="30" t="s">
        <v>469</v>
      </c>
      <c r="D21" s="4">
        <f>ROUND(IF('Indicator Data'!G23=0,0,IF(LOG('Indicator Data'!G23)&gt;D$139,10,IF(LOG('Indicator Data'!G23)&lt;D$140,0,10-(D$139-LOG('Indicator Data'!G23))/(D$139-D$140)*10))),1)</f>
        <v>8.3000000000000007</v>
      </c>
      <c r="E21" s="4" t="str">
        <f>IF('Indicator Data'!D23="No data","x",ROUND(IF(('Indicator Data'!D23)&gt;E$139,10,IF(('Indicator Data'!D23)&lt;E$140,0,10-(E$139-('Indicator Data'!D23))/(E$139-E$140)*10)),1))</f>
        <v>x</v>
      </c>
      <c r="F21" s="58">
        <f>'Indicator Data'!E23/'Indicator Data'!$BC23</f>
        <v>0.34838711814677559</v>
      </c>
      <c r="G21" s="58">
        <f>'Indicator Data'!F23/'Indicator Data'!$BC23</f>
        <v>0.10869109180530263</v>
      </c>
      <c r="H21" s="58">
        <f t="shared" si="0"/>
        <v>0.20136633202471346</v>
      </c>
      <c r="I21" s="4">
        <f t="shared" si="1"/>
        <v>5</v>
      </c>
      <c r="J21" s="4">
        <f>ROUND(IF('Indicator Data'!I23=0,0,IF(LOG('Indicator Data'!I23)&gt;J$139,10,IF(LOG('Indicator Data'!I23)&lt;J$140,0,10-(J$139-LOG('Indicator Data'!I23))/(J$139-J$140)*10))),1)</f>
        <v>6.9</v>
      </c>
      <c r="K21" s="58">
        <f>'Indicator Data'!G23/'Indicator Data'!$BC23</f>
        <v>1.2580156341326637E-2</v>
      </c>
      <c r="L21" s="58">
        <f>'Indicator Data'!I23/'Indicator Data'!$BD23</f>
        <v>2.4119967523391421E-4</v>
      </c>
      <c r="M21" s="4">
        <f t="shared" si="2"/>
        <v>8.4</v>
      </c>
      <c r="N21" s="4">
        <f t="shared" si="3"/>
        <v>0.1</v>
      </c>
      <c r="O21" s="4">
        <f>ROUND(IF('Indicator Data'!J23=0,0,IF('Indicator Data'!J23&gt;O$139,10,IF('Indicator Data'!J23&lt;O$140,0,10-(O$139-'Indicator Data'!J23)/(O$139-O$140)*10))),1)</f>
        <v>2</v>
      </c>
      <c r="P21" s="153">
        <f t="shared" si="4"/>
        <v>4.3</v>
      </c>
      <c r="Q21" s="153">
        <f t="shared" si="5"/>
        <v>3.2</v>
      </c>
      <c r="R21" s="4">
        <f>IF('Indicator Data'!H23="No data","x",ROUND(IF('Indicator Data'!H23=0,0,IF('Indicator Data'!H23&gt;R$139,10,IF('Indicator Data'!H23&lt;R$140,0,10-(R$139-'Indicator Data'!H23)/(R$139-R$140)*10))),1))</f>
        <v>0</v>
      </c>
      <c r="S21" s="6" t="str">
        <f t="shared" si="6"/>
        <v>x</v>
      </c>
      <c r="T21" s="6">
        <f t="shared" si="7"/>
        <v>8.4</v>
      </c>
      <c r="U21" s="6">
        <f t="shared" si="8"/>
        <v>5</v>
      </c>
      <c r="V21" s="6">
        <f t="shared" si="9"/>
        <v>1.6</v>
      </c>
      <c r="W21" s="14">
        <f t="shared" si="10"/>
        <v>5.7</v>
      </c>
      <c r="X21" s="4">
        <f>ROUND(IF('Indicator Data'!M23=0,0,IF('Indicator Data'!M23&gt;X$139,10,IF('Indicator Data'!M23&lt;X$140,0,10-(X$139-'Indicator Data'!M23)/(X$139-X$140)*10))),1)</f>
        <v>9.6</v>
      </c>
      <c r="Y21" s="4">
        <f>ROUND(IF('Indicator Data'!N23=0,0,IF('Indicator Data'!N23&gt;Y$139,10,IF('Indicator Data'!N23&lt;Y$140,0,10-(Y$139-'Indicator Data'!N23)/(Y$139-Y$140)*10))),1)</f>
        <v>7.4</v>
      </c>
      <c r="Z21" s="6">
        <f t="shared" si="11"/>
        <v>8.6999999999999993</v>
      </c>
      <c r="AA21" s="6">
        <f>IF('Indicator Data'!K23=5,10,IF('Indicator Data'!K23=4,8,IF('Indicator Data'!K23=3,5,IF('Indicator Data'!K23=2,2,IF('Indicator Data'!K23=1,1,0)))))</f>
        <v>0</v>
      </c>
      <c r="AB21" s="191">
        <f>IF('Indicator Data'!L23="No data","x",IF('Indicator Data'!L23&gt;1000,10,IF('Indicator Data'!L23&gt;=500,9,IF('Indicator Data'!L23&gt;=240,8,IF('Indicator Data'!L23&gt;=120,7,IF('Indicator Data'!L23&gt;=60,6,IF('Indicator Data'!L23&gt;=20,5,IF('Indicator Data'!L23&gt;=1,4,0))))))))</f>
        <v>5</v>
      </c>
      <c r="AC21" s="6">
        <f t="shared" si="12"/>
        <v>5</v>
      </c>
      <c r="AD21" s="7">
        <f t="shared" si="13"/>
        <v>6.9</v>
      </c>
    </row>
    <row r="22" spans="1:30" s="11" customFormat="1" x14ac:dyDescent="0.25">
      <c r="A22" s="11" t="s">
        <v>348</v>
      </c>
      <c r="B22" s="30" t="s">
        <v>2</v>
      </c>
      <c r="C22" s="30" t="s">
        <v>470</v>
      </c>
      <c r="D22" s="4">
        <f>ROUND(IF('Indicator Data'!G24=0,0,IF(LOG('Indicator Data'!G24)&gt;D$139,10,IF(LOG('Indicator Data'!G24)&lt;D$140,0,10-(D$139-LOG('Indicator Data'!G24))/(D$139-D$140)*10))),1)</f>
        <v>4</v>
      </c>
      <c r="E22" s="4" t="str">
        <f>IF('Indicator Data'!D24="No data","x",ROUND(IF(('Indicator Data'!D24)&gt;E$139,10,IF(('Indicator Data'!D24)&lt;E$140,0,10-(E$139-('Indicator Data'!D24))/(E$139-E$140)*10)),1))</f>
        <v>x</v>
      </c>
      <c r="F22" s="58">
        <f>'Indicator Data'!E24/'Indicator Data'!$BC24</f>
        <v>0.70372411731372408</v>
      </c>
      <c r="G22" s="58">
        <f>'Indicator Data'!F24/'Indicator Data'!$BC24</f>
        <v>2.58672605690538E-2</v>
      </c>
      <c r="H22" s="58">
        <f t="shared" si="0"/>
        <v>0.35832887379912548</v>
      </c>
      <c r="I22" s="4">
        <f t="shared" si="1"/>
        <v>9</v>
      </c>
      <c r="J22" s="4">
        <f>ROUND(IF('Indicator Data'!I24=0,0,IF(LOG('Indicator Data'!I24)&gt;J$139,10,IF(LOG('Indicator Data'!I24)&lt;J$140,0,10-(J$139-LOG('Indicator Data'!I24))/(J$139-J$140)*10))),1)</f>
        <v>6.9</v>
      </c>
      <c r="K22" s="58">
        <f>'Indicator Data'!G24/'Indicator Data'!$BC24</f>
        <v>7.5902747616625606E-4</v>
      </c>
      <c r="L22" s="58">
        <f>'Indicator Data'!I24/'Indicator Data'!$BD24</f>
        <v>2.4119967523391421E-4</v>
      </c>
      <c r="M22" s="4">
        <f t="shared" si="2"/>
        <v>0.5</v>
      </c>
      <c r="N22" s="4">
        <f t="shared" si="3"/>
        <v>0.1</v>
      </c>
      <c r="O22" s="4">
        <f>ROUND(IF('Indicator Data'!J24=0,0,IF('Indicator Data'!J24&gt;O$139,10,IF('Indicator Data'!J24&lt;O$140,0,10-(O$139-'Indicator Data'!J24)/(O$139-O$140)*10))),1)</f>
        <v>2</v>
      </c>
      <c r="P22" s="153">
        <f t="shared" si="4"/>
        <v>4.3</v>
      </c>
      <c r="Q22" s="153">
        <f t="shared" si="5"/>
        <v>3.2</v>
      </c>
      <c r="R22" s="4">
        <f>IF('Indicator Data'!H24="No data","x",ROUND(IF('Indicator Data'!H24=0,0,IF('Indicator Data'!H24&gt;R$139,10,IF('Indicator Data'!H24&lt;R$140,0,10-(R$139-'Indicator Data'!H24)/(R$139-R$140)*10))),1))</f>
        <v>1</v>
      </c>
      <c r="S22" s="6" t="str">
        <f t="shared" si="6"/>
        <v>x</v>
      </c>
      <c r="T22" s="6">
        <f t="shared" si="7"/>
        <v>2.4</v>
      </c>
      <c r="U22" s="6">
        <f t="shared" si="8"/>
        <v>9</v>
      </c>
      <c r="V22" s="6">
        <f t="shared" si="9"/>
        <v>2.1</v>
      </c>
      <c r="W22" s="14">
        <f t="shared" si="10"/>
        <v>5.6</v>
      </c>
      <c r="X22" s="4">
        <f>ROUND(IF('Indicator Data'!M24=0,0,IF('Indicator Data'!M24&gt;X$139,10,IF('Indicator Data'!M24&lt;X$140,0,10-(X$139-'Indicator Data'!M24)/(X$139-X$140)*10))),1)</f>
        <v>9.6</v>
      </c>
      <c r="Y22" s="4">
        <f>ROUND(IF('Indicator Data'!N24=0,0,IF('Indicator Data'!N24&gt;Y$139,10,IF('Indicator Data'!N24&lt;Y$140,0,10-(Y$139-'Indicator Data'!N24)/(Y$139-Y$140)*10))),1)</f>
        <v>7.4</v>
      </c>
      <c r="Z22" s="6">
        <f t="shared" si="11"/>
        <v>8.6999999999999993</v>
      </c>
      <c r="AA22" s="6">
        <f>IF('Indicator Data'!K24=5,10,IF('Indicator Data'!K24=4,8,IF('Indicator Data'!K24=3,5,IF('Indicator Data'!K24=2,2,IF('Indicator Data'!K24=1,1,0)))))</f>
        <v>0</v>
      </c>
      <c r="AB22" s="191">
        <f>IF('Indicator Data'!L24="No data","x",IF('Indicator Data'!L24&gt;1000,10,IF('Indicator Data'!L24&gt;=500,9,IF('Indicator Data'!L24&gt;=240,8,IF('Indicator Data'!L24&gt;=120,7,IF('Indicator Data'!L24&gt;=60,6,IF('Indicator Data'!L24&gt;=20,5,IF('Indicator Data'!L24&gt;=1,4,0))))))))</f>
        <v>7</v>
      </c>
      <c r="AC22" s="6">
        <f t="shared" si="12"/>
        <v>7</v>
      </c>
      <c r="AD22" s="7">
        <f t="shared" si="13"/>
        <v>7.9</v>
      </c>
    </row>
    <row r="23" spans="1:30" s="11" customFormat="1" x14ac:dyDescent="0.25">
      <c r="A23" s="11" t="s">
        <v>349</v>
      </c>
      <c r="B23" s="30" t="s">
        <v>2</v>
      </c>
      <c r="C23" s="30" t="s">
        <v>471</v>
      </c>
      <c r="D23" s="4">
        <f>ROUND(IF('Indicator Data'!G25=0,0,IF(LOG('Indicator Data'!G25)&gt;D$139,10,IF(LOG('Indicator Data'!G25)&lt;D$140,0,10-(D$139-LOG('Indicator Data'!G25))/(D$139-D$140)*10))),1)</f>
        <v>4.7</v>
      </c>
      <c r="E23" s="4" t="str">
        <f>IF('Indicator Data'!D25="No data","x",ROUND(IF(('Indicator Data'!D25)&gt;E$139,10,IF(('Indicator Data'!D25)&lt;E$140,0,10-(E$139-('Indicator Data'!D25))/(E$139-E$140)*10)),1))</f>
        <v>x</v>
      </c>
      <c r="F23" s="58">
        <f>'Indicator Data'!E25/'Indicator Data'!$BC25</f>
        <v>0.67048184273403744</v>
      </c>
      <c r="G23" s="58">
        <f>'Indicator Data'!F25/'Indicator Data'!$BC25</f>
        <v>2.3974491121919128E-2</v>
      </c>
      <c r="H23" s="58">
        <f t="shared" si="0"/>
        <v>0.34123454414749849</v>
      </c>
      <c r="I23" s="4">
        <f t="shared" si="1"/>
        <v>8.5</v>
      </c>
      <c r="J23" s="4">
        <f>ROUND(IF('Indicator Data'!I25=0,0,IF(LOG('Indicator Data'!I25)&gt;J$139,10,IF(LOG('Indicator Data'!I25)&lt;J$140,0,10-(J$139-LOG('Indicator Data'!I25))/(J$139-J$140)*10))),1)</f>
        <v>6.9</v>
      </c>
      <c r="K23" s="58">
        <f>'Indicator Data'!G25/'Indicator Data'!$BC25</f>
        <v>1.3009572181694052E-3</v>
      </c>
      <c r="L23" s="58">
        <f>'Indicator Data'!I25/'Indicator Data'!$BD25</f>
        <v>2.4119967523391421E-4</v>
      </c>
      <c r="M23" s="4">
        <f t="shared" si="2"/>
        <v>0.9</v>
      </c>
      <c r="N23" s="4">
        <f t="shared" si="3"/>
        <v>0.1</v>
      </c>
      <c r="O23" s="4">
        <f>ROUND(IF('Indicator Data'!J25=0,0,IF('Indicator Data'!J25&gt;O$139,10,IF('Indicator Data'!J25&lt;O$140,0,10-(O$139-'Indicator Data'!J25)/(O$139-O$140)*10))),1)</f>
        <v>2</v>
      </c>
      <c r="P23" s="153">
        <f t="shared" si="4"/>
        <v>4.3</v>
      </c>
      <c r="Q23" s="153">
        <f t="shared" si="5"/>
        <v>3.2</v>
      </c>
      <c r="R23" s="4">
        <f>IF('Indicator Data'!H25="No data","x",ROUND(IF('Indicator Data'!H25=0,0,IF('Indicator Data'!H25&gt;R$139,10,IF('Indicator Data'!H25&lt;R$140,0,10-(R$139-'Indicator Data'!H25)/(R$139-R$140)*10))),1))</f>
        <v>2</v>
      </c>
      <c r="S23" s="6" t="str">
        <f t="shared" si="6"/>
        <v>x</v>
      </c>
      <c r="T23" s="6">
        <f t="shared" si="7"/>
        <v>3</v>
      </c>
      <c r="U23" s="6">
        <f t="shared" si="8"/>
        <v>8.5</v>
      </c>
      <c r="V23" s="6">
        <f t="shared" si="9"/>
        <v>2.6</v>
      </c>
      <c r="W23" s="14">
        <f t="shared" si="10"/>
        <v>5.5</v>
      </c>
      <c r="X23" s="4">
        <f>ROUND(IF('Indicator Data'!M25=0,0,IF('Indicator Data'!M25&gt;X$139,10,IF('Indicator Data'!M25&lt;X$140,0,10-(X$139-'Indicator Data'!M25)/(X$139-X$140)*10))),1)</f>
        <v>9.6</v>
      </c>
      <c r="Y23" s="4">
        <f>ROUND(IF('Indicator Data'!N25=0,0,IF('Indicator Data'!N25&gt;Y$139,10,IF('Indicator Data'!N25&lt;Y$140,0,10-(Y$139-'Indicator Data'!N25)/(Y$139-Y$140)*10))),1)</f>
        <v>7.4</v>
      </c>
      <c r="Z23" s="6">
        <f t="shared" si="11"/>
        <v>8.6999999999999993</v>
      </c>
      <c r="AA23" s="6">
        <f>IF('Indicator Data'!K25=5,10,IF('Indicator Data'!K25=4,8,IF('Indicator Data'!K25=3,5,IF('Indicator Data'!K25=2,2,IF('Indicator Data'!K25=1,1,0)))))</f>
        <v>0</v>
      </c>
      <c r="AB23" s="191">
        <f>IF('Indicator Data'!L25="No data","x",IF('Indicator Data'!L25&gt;1000,10,IF('Indicator Data'!L25&gt;=500,9,IF('Indicator Data'!L25&gt;=240,8,IF('Indicator Data'!L25&gt;=120,7,IF('Indicator Data'!L25&gt;=60,6,IF('Indicator Data'!L25&gt;=20,5,IF('Indicator Data'!L25&gt;=1,4,0))))))))</f>
        <v>4</v>
      </c>
      <c r="AC23" s="6">
        <f t="shared" si="12"/>
        <v>4</v>
      </c>
      <c r="AD23" s="7">
        <f t="shared" si="13"/>
        <v>6.4</v>
      </c>
    </row>
    <row r="24" spans="1:30" s="11" customFormat="1" x14ac:dyDescent="0.25">
      <c r="A24" s="11" t="s">
        <v>350</v>
      </c>
      <c r="B24" s="30" t="s">
        <v>2</v>
      </c>
      <c r="C24" s="30" t="s">
        <v>472</v>
      </c>
      <c r="D24" s="4">
        <f>ROUND(IF('Indicator Data'!G26=0,0,IF(LOG('Indicator Data'!G26)&gt;D$139,10,IF(LOG('Indicator Data'!G26)&lt;D$140,0,10-(D$139-LOG('Indicator Data'!G26))/(D$139-D$140)*10))),1)</f>
        <v>5.6</v>
      </c>
      <c r="E24" s="4" t="str">
        <f>IF('Indicator Data'!D26="No data","x",ROUND(IF(('Indicator Data'!D26)&gt;E$139,10,IF(('Indicator Data'!D26)&lt;E$140,0,10-(E$139-('Indicator Data'!D26))/(E$139-E$140)*10)),1))</f>
        <v>x</v>
      </c>
      <c r="F24" s="58">
        <f>'Indicator Data'!E26/'Indicator Data'!$BC26</f>
        <v>0.41776453836678251</v>
      </c>
      <c r="G24" s="58">
        <f>'Indicator Data'!F26/'Indicator Data'!$BC26</f>
        <v>0.43510241282216561</v>
      </c>
      <c r="H24" s="58">
        <f t="shared" si="0"/>
        <v>0.31765787238893267</v>
      </c>
      <c r="I24" s="4">
        <f t="shared" si="1"/>
        <v>7.9</v>
      </c>
      <c r="J24" s="4">
        <f>ROUND(IF('Indicator Data'!I26=0,0,IF(LOG('Indicator Data'!I26)&gt;J$139,10,IF(LOG('Indicator Data'!I26)&lt;J$140,0,10-(J$139-LOG('Indicator Data'!I26))/(J$139-J$140)*10))),1)</f>
        <v>6.9</v>
      </c>
      <c r="K24" s="58">
        <f>'Indicator Data'!G26/'Indicator Data'!$BC26</f>
        <v>5.8562593796834834E-3</v>
      </c>
      <c r="L24" s="58">
        <f>'Indicator Data'!I26/'Indicator Data'!$BD26</f>
        <v>2.4119967523391421E-4</v>
      </c>
      <c r="M24" s="4">
        <f t="shared" si="2"/>
        <v>3.9</v>
      </c>
      <c r="N24" s="4">
        <f t="shared" si="3"/>
        <v>0.1</v>
      </c>
      <c r="O24" s="4">
        <f>ROUND(IF('Indicator Data'!J26=0,0,IF('Indicator Data'!J26&gt;O$139,10,IF('Indicator Data'!J26&lt;O$140,0,10-(O$139-'Indicator Data'!J26)/(O$139-O$140)*10))),1)</f>
        <v>2</v>
      </c>
      <c r="P24" s="153">
        <f t="shared" si="4"/>
        <v>4.3</v>
      </c>
      <c r="Q24" s="153">
        <f t="shared" si="5"/>
        <v>3.2</v>
      </c>
      <c r="R24" s="4">
        <f>IF('Indicator Data'!H26="No data","x",ROUND(IF('Indicator Data'!H26=0,0,IF('Indicator Data'!H26&gt;R$139,10,IF('Indicator Data'!H26&lt;R$140,0,10-(R$139-'Indicator Data'!H26)/(R$139-R$140)*10))),1))</f>
        <v>2</v>
      </c>
      <c r="S24" s="6" t="str">
        <f t="shared" si="6"/>
        <v>x</v>
      </c>
      <c r="T24" s="6">
        <f t="shared" si="7"/>
        <v>4.8</v>
      </c>
      <c r="U24" s="6">
        <f t="shared" si="8"/>
        <v>7.9</v>
      </c>
      <c r="V24" s="6">
        <f t="shared" si="9"/>
        <v>2.6</v>
      </c>
      <c r="W24" s="14">
        <f t="shared" si="10"/>
        <v>5.5</v>
      </c>
      <c r="X24" s="4">
        <f>ROUND(IF('Indicator Data'!M26=0,0,IF('Indicator Data'!M26&gt;X$139,10,IF('Indicator Data'!M26&lt;X$140,0,10-(X$139-'Indicator Data'!M26)/(X$139-X$140)*10))),1)</f>
        <v>9.6</v>
      </c>
      <c r="Y24" s="4">
        <f>ROUND(IF('Indicator Data'!N26=0,0,IF('Indicator Data'!N26&gt;Y$139,10,IF('Indicator Data'!N26&lt;Y$140,0,10-(Y$139-'Indicator Data'!N26)/(Y$139-Y$140)*10))),1)</f>
        <v>7.4</v>
      </c>
      <c r="Z24" s="6">
        <f t="shared" si="11"/>
        <v>8.6999999999999993</v>
      </c>
      <c r="AA24" s="6">
        <f>IF('Indicator Data'!K26=5,10,IF('Indicator Data'!K26=4,8,IF('Indicator Data'!K26=3,5,IF('Indicator Data'!K26=2,2,IF('Indicator Data'!K26=1,1,0)))))</f>
        <v>0</v>
      </c>
      <c r="AB24" s="191">
        <f>IF('Indicator Data'!L26="No data","x",IF('Indicator Data'!L26&gt;1000,10,IF('Indicator Data'!L26&gt;=500,9,IF('Indicator Data'!L26&gt;=240,8,IF('Indicator Data'!L26&gt;=120,7,IF('Indicator Data'!L26&gt;=60,6,IF('Indicator Data'!L26&gt;=20,5,IF('Indicator Data'!L26&gt;=1,4,0))))))))</f>
        <v>0</v>
      </c>
      <c r="AC24" s="6">
        <f t="shared" si="12"/>
        <v>0</v>
      </c>
      <c r="AD24" s="7">
        <f t="shared" si="13"/>
        <v>4.4000000000000004</v>
      </c>
    </row>
    <row r="25" spans="1:30" s="11" customFormat="1" x14ac:dyDescent="0.25">
      <c r="A25" s="11" t="s">
        <v>343</v>
      </c>
      <c r="B25" s="30" t="s">
        <v>2</v>
      </c>
      <c r="C25" s="30" t="s">
        <v>473</v>
      </c>
      <c r="D25" s="4">
        <f>ROUND(IF('Indicator Data'!G27=0,0,IF(LOG('Indicator Data'!G27)&gt;D$139,10,IF(LOG('Indicator Data'!G27)&lt;D$140,0,10-(D$139-LOG('Indicator Data'!G27))/(D$139-D$140)*10))),1)</f>
        <v>6</v>
      </c>
      <c r="E25" s="4" t="str">
        <f>IF('Indicator Data'!D27="No data","x",ROUND(IF(('Indicator Data'!D27)&gt;E$139,10,IF(('Indicator Data'!D27)&lt;E$140,0,10-(E$139-('Indicator Data'!D27))/(E$139-E$140)*10)),1))</f>
        <v>x</v>
      </c>
      <c r="F25" s="58">
        <f>'Indicator Data'!E27/'Indicator Data'!$BC27</f>
        <v>0.1603301641581415</v>
      </c>
      <c r="G25" s="58">
        <f>'Indicator Data'!F27/'Indicator Data'!$BC27</f>
        <v>0.55710815485862519</v>
      </c>
      <c r="H25" s="58">
        <f t="shared" si="0"/>
        <v>0.21944212079372705</v>
      </c>
      <c r="I25" s="4">
        <f t="shared" si="1"/>
        <v>5.5</v>
      </c>
      <c r="J25" s="4">
        <f>ROUND(IF('Indicator Data'!I27=0,0,IF(LOG('Indicator Data'!I27)&gt;J$139,10,IF(LOG('Indicator Data'!I27)&lt;J$140,0,10-(J$139-LOG('Indicator Data'!I27))/(J$139-J$140)*10))),1)</f>
        <v>6.9</v>
      </c>
      <c r="K25" s="58">
        <f>'Indicator Data'!G27/'Indicator Data'!$BC27</f>
        <v>3.8592341737799167E-3</v>
      </c>
      <c r="L25" s="58">
        <f>'Indicator Data'!I27/'Indicator Data'!$BD27</f>
        <v>2.4119967523391421E-4</v>
      </c>
      <c r="M25" s="4">
        <f t="shared" si="2"/>
        <v>2.6</v>
      </c>
      <c r="N25" s="4">
        <f t="shared" si="3"/>
        <v>0.1</v>
      </c>
      <c r="O25" s="4">
        <f>ROUND(IF('Indicator Data'!J27=0,0,IF('Indicator Data'!J27&gt;O$139,10,IF('Indicator Data'!J27&lt;O$140,0,10-(O$139-'Indicator Data'!J27)/(O$139-O$140)*10))),1)</f>
        <v>2</v>
      </c>
      <c r="P25" s="153">
        <f t="shared" si="4"/>
        <v>4.3</v>
      </c>
      <c r="Q25" s="153">
        <f t="shared" si="5"/>
        <v>3.2</v>
      </c>
      <c r="R25" s="4">
        <f>IF('Indicator Data'!H27="No data","x",ROUND(IF('Indicator Data'!H27=0,0,IF('Indicator Data'!H27&gt;R$139,10,IF('Indicator Data'!H27&lt;R$140,0,10-(R$139-'Indicator Data'!H27)/(R$139-R$140)*10))),1))</f>
        <v>2</v>
      </c>
      <c r="S25" s="6" t="str">
        <f t="shared" si="6"/>
        <v>x</v>
      </c>
      <c r="T25" s="6">
        <f t="shared" si="7"/>
        <v>4.5</v>
      </c>
      <c r="U25" s="6">
        <f t="shared" si="8"/>
        <v>5.5</v>
      </c>
      <c r="V25" s="6">
        <f t="shared" si="9"/>
        <v>2.6</v>
      </c>
      <c r="W25" s="14">
        <f t="shared" si="10"/>
        <v>4.3</v>
      </c>
      <c r="X25" s="4">
        <f>ROUND(IF('Indicator Data'!M27=0,0,IF('Indicator Data'!M27&gt;X$139,10,IF('Indicator Data'!M27&lt;X$140,0,10-(X$139-'Indicator Data'!M27)/(X$139-X$140)*10))),1)</f>
        <v>9.6</v>
      </c>
      <c r="Y25" s="4">
        <f>ROUND(IF('Indicator Data'!N27=0,0,IF('Indicator Data'!N27&gt;Y$139,10,IF('Indicator Data'!N27&lt;Y$140,0,10-(Y$139-'Indicator Data'!N27)/(Y$139-Y$140)*10))),1)</f>
        <v>7.4</v>
      </c>
      <c r="Z25" s="6">
        <f t="shared" si="11"/>
        <v>8.6999999999999993</v>
      </c>
      <c r="AA25" s="6">
        <f>IF('Indicator Data'!K27=5,10,IF('Indicator Data'!K27=4,8,IF('Indicator Data'!K27=3,5,IF('Indicator Data'!K27=2,2,IF('Indicator Data'!K27=1,1,0)))))</f>
        <v>0</v>
      </c>
      <c r="AB25" s="191">
        <f>IF('Indicator Data'!L27="No data","x",IF('Indicator Data'!L27&gt;1000,10,IF('Indicator Data'!L27&gt;=500,9,IF('Indicator Data'!L27&gt;=240,8,IF('Indicator Data'!L27&gt;=120,7,IF('Indicator Data'!L27&gt;=60,6,IF('Indicator Data'!L27&gt;=20,5,IF('Indicator Data'!L27&gt;=1,4,0))))))))</f>
        <v>8</v>
      </c>
      <c r="AC25" s="6">
        <f t="shared" si="12"/>
        <v>8</v>
      </c>
      <c r="AD25" s="7">
        <f t="shared" si="13"/>
        <v>8</v>
      </c>
    </row>
    <row r="26" spans="1:30" s="11" customFormat="1" x14ac:dyDescent="0.25">
      <c r="A26" s="11" t="s">
        <v>351</v>
      </c>
      <c r="B26" s="30" t="s">
        <v>6</v>
      </c>
      <c r="C26" s="30" t="s">
        <v>474</v>
      </c>
      <c r="D26" s="4">
        <f>ROUND(IF('Indicator Data'!G28=0,0,IF(LOG('Indicator Data'!G28)&gt;D$139,10,IF(LOG('Indicator Data'!G28)&lt;D$140,0,10-(D$139-LOG('Indicator Data'!G28))/(D$139-D$140)*10))),1)</f>
        <v>0</v>
      </c>
      <c r="E26" s="4">
        <f>IF('Indicator Data'!D28="No data","x",ROUND(IF(('Indicator Data'!D28)&gt;E$139,10,IF(('Indicator Data'!D28)&lt;E$140,0,10-(E$139-('Indicator Data'!D28))/(E$139-E$140)*10)),1))</f>
        <v>0</v>
      </c>
      <c r="F26" s="58">
        <f>'Indicator Data'!E28/'Indicator Data'!$BC28</f>
        <v>0</v>
      </c>
      <c r="G26" s="58">
        <f>'Indicator Data'!F28/'Indicator Data'!$BC28</f>
        <v>0</v>
      </c>
      <c r="H26" s="58">
        <f t="shared" si="0"/>
        <v>0</v>
      </c>
      <c r="I26" s="4">
        <f t="shared" si="1"/>
        <v>0</v>
      </c>
      <c r="J26" s="4">
        <f>ROUND(IF('Indicator Data'!I28=0,0,IF(LOG('Indicator Data'!I28)&gt;J$139,10,IF(LOG('Indicator Data'!I28)&lt;J$140,0,10-(J$139-LOG('Indicator Data'!I28))/(J$139-J$140)*10))),1)</f>
        <v>7.9</v>
      </c>
      <c r="K26" s="58">
        <f>'Indicator Data'!G28/'Indicator Data'!$BC28</f>
        <v>0</v>
      </c>
      <c r="L26" s="58">
        <f>'Indicator Data'!I28/'Indicator Data'!$BD28</f>
        <v>7.2683692381301582E-3</v>
      </c>
      <c r="M26" s="4">
        <f t="shared" si="2"/>
        <v>0</v>
      </c>
      <c r="N26" s="4">
        <f t="shared" si="3"/>
        <v>2.4</v>
      </c>
      <c r="O26" s="4">
        <f>ROUND(IF('Indicator Data'!J28=0,0,IF('Indicator Data'!J28&gt;O$139,10,IF('Indicator Data'!J28&lt;O$140,0,10-(O$139-'Indicator Data'!J28)/(O$139-O$140)*10))),1)</f>
        <v>2</v>
      </c>
      <c r="P26" s="153">
        <f t="shared" si="4"/>
        <v>5.8</v>
      </c>
      <c r="Q26" s="153">
        <f t="shared" si="5"/>
        <v>3.9</v>
      </c>
      <c r="R26" s="4">
        <f>IF('Indicator Data'!H28="No data","x",ROUND(IF('Indicator Data'!H28=0,0,IF('Indicator Data'!H28&gt;R$139,10,IF('Indicator Data'!H28&lt;R$140,0,10-(R$139-'Indicator Data'!H28)/(R$139-R$140)*10))),1))</f>
        <v>0</v>
      </c>
      <c r="S26" s="6">
        <f t="shared" si="6"/>
        <v>0</v>
      </c>
      <c r="T26" s="6">
        <f t="shared" si="7"/>
        <v>0</v>
      </c>
      <c r="U26" s="6">
        <f t="shared" si="8"/>
        <v>0</v>
      </c>
      <c r="V26" s="6">
        <f t="shared" si="9"/>
        <v>2</v>
      </c>
      <c r="W26" s="14">
        <f t="shared" si="10"/>
        <v>0.5</v>
      </c>
      <c r="X26" s="4">
        <f>ROUND(IF('Indicator Data'!M28=0,0,IF('Indicator Data'!M28&gt;X$139,10,IF('Indicator Data'!M28&lt;X$140,0,10-(X$139-'Indicator Data'!M28)/(X$139-X$140)*10))),1)</f>
        <v>2.1</v>
      </c>
      <c r="Y26" s="4">
        <f>ROUND(IF('Indicator Data'!N28=0,0,IF('Indicator Data'!N28&gt;Y$139,10,IF('Indicator Data'!N28&lt;Y$140,0,10-(Y$139-'Indicator Data'!N28)/(Y$139-Y$140)*10))),1)</f>
        <v>1.3</v>
      </c>
      <c r="Z26" s="6">
        <f t="shared" si="11"/>
        <v>1.7</v>
      </c>
      <c r="AA26" s="6">
        <f>IF('Indicator Data'!K28=5,10,IF('Indicator Data'!K28=4,8,IF('Indicator Data'!K28=3,5,IF('Indicator Data'!K28=2,2,IF('Indicator Data'!K28=1,1,0)))))</f>
        <v>5</v>
      </c>
      <c r="AB26" s="191">
        <f>IF('Indicator Data'!L28="No data","x",IF('Indicator Data'!L28&gt;1000,10,IF('Indicator Data'!L28&gt;=500,9,IF('Indicator Data'!L28&gt;=240,8,IF('Indicator Data'!L28&gt;=120,7,IF('Indicator Data'!L28&gt;=60,6,IF('Indicator Data'!L28&gt;=20,5,IF('Indicator Data'!L28&gt;=1,4,0))))))))</f>
        <v>0</v>
      </c>
      <c r="AC26" s="6">
        <f t="shared" si="12"/>
        <v>5</v>
      </c>
      <c r="AD26" s="7">
        <f t="shared" si="13"/>
        <v>3.4</v>
      </c>
    </row>
    <row r="27" spans="1:30" s="11" customFormat="1" x14ac:dyDescent="0.25">
      <c r="A27" s="11" t="s">
        <v>736</v>
      </c>
      <c r="B27" s="30" t="s">
        <v>6</v>
      </c>
      <c r="C27" s="30" t="s">
        <v>478</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2.1</v>
      </c>
      <c r="F27" s="58">
        <f>'Indicator Data'!E29/'Indicator Data'!$BC29</f>
        <v>8.1715927550415013E-2</v>
      </c>
      <c r="G27" s="58">
        <f>'Indicator Data'!F29/'Indicator Data'!$BC29</f>
        <v>0.57372977185833174</v>
      </c>
      <c r="H27" s="58">
        <f t="shared" si="0"/>
        <v>0.18429040673979044</v>
      </c>
      <c r="I27" s="4">
        <f t="shared" si="1"/>
        <v>4.5999999999999996</v>
      </c>
      <c r="J27" s="4">
        <f>ROUND(IF('Indicator Data'!I29=0,0,IF(LOG('Indicator Data'!I29)&gt;J$139,10,IF(LOG('Indicator Data'!I29)&lt;J$140,0,10-(J$139-LOG('Indicator Data'!I29))/(J$139-J$140)*10))),1)</f>
        <v>7.9</v>
      </c>
      <c r="K27" s="58">
        <f>'Indicator Data'!G29/'Indicator Data'!$BC29</f>
        <v>1.4014350010518782E-2</v>
      </c>
      <c r="L27" s="58">
        <f>'Indicator Data'!I29/'Indicator Data'!$BD29</f>
        <v>7.2683692381301582E-3</v>
      </c>
      <c r="M27" s="4">
        <f t="shared" si="2"/>
        <v>9.3000000000000007</v>
      </c>
      <c r="N27" s="4">
        <f t="shared" si="3"/>
        <v>2.4</v>
      </c>
      <c r="O27" s="4">
        <f>ROUND(IF('Indicator Data'!J29=0,0,IF('Indicator Data'!J29&gt;O$139,10,IF('Indicator Data'!J29&lt;O$140,0,10-(O$139-'Indicator Data'!J29)/(O$139-O$140)*10))),1)</f>
        <v>2</v>
      </c>
      <c r="P27" s="153">
        <f t="shared" si="4"/>
        <v>5.8</v>
      </c>
      <c r="Q27" s="153">
        <f t="shared" si="5"/>
        <v>3.9</v>
      </c>
      <c r="R27" s="4">
        <f>IF('Indicator Data'!H29="No data","x",ROUND(IF('Indicator Data'!H29=0,0,IF('Indicator Data'!H29&gt;R$139,10,IF('Indicator Data'!H29&lt;R$140,0,10-(R$139-'Indicator Data'!H29)/(R$139-R$140)*10))),1))</f>
        <v>2</v>
      </c>
      <c r="S27" s="6">
        <f t="shared" si="6"/>
        <v>2.1</v>
      </c>
      <c r="T27" s="6">
        <f t="shared" si="7"/>
        <v>7.8</v>
      </c>
      <c r="U27" s="6">
        <f t="shared" si="8"/>
        <v>4.5999999999999996</v>
      </c>
      <c r="V27" s="6">
        <f t="shared" si="9"/>
        <v>3</v>
      </c>
      <c r="W27" s="14">
        <f t="shared" si="10"/>
        <v>4.8</v>
      </c>
      <c r="X27" s="4">
        <f>ROUND(IF('Indicator Data'!M29=0,0,IF('Indicator Data'!M29&gt;X$139,10,IF('Indicator Data'!M29&lt;X$140,0,10-(X$139-'Indicator Data'!M29)/(X$139-X$140)*10))),1)</f>
        <v>2.1</v>
      </c>
      <c r="Y27" s="4">
        <f>ROUND(IF('Indicator Data'!N29=0,0,IF('Indicator Data'!N29&gt;Y$139,10,IF('Indicator Data'!N29&lt;Y$140,0,10-(Y$139-'Indicator Data'!N29)/(Y$139-Y$140)*10))),1)</f>
        <v>1.3</v>
      </c>
      <c r="Z27" s="6">
        <f t="shared" si="11"/>
        <v>1.7</v>
      </c>
      <c r="AA27" s="6">
        <f>IF('Indicator Data'!K29=5,10,IF('Indicator Data'!K29=4,8,IF('Indicator Data'!K29=3,5,IF('Indicator Data'!K29=2,2,IF('Indicator Data'!K29=1,1,0)))))</f>
        <v>0</v>
      </c>
      <c r="AB27" s="191">
        <f>IF('Indicator Data'!L29="No data","x",IF('Indicator Data'!L29&gt;1000,10,IF('Indicator Data'!L29&gt;=500,9,IF('Indicator Data'!L29&gt;=240,8,IF('Indicator Data'!L29&gt;=120,7,IF('Indicator Data'!L29&gt;=60,6,IF('Indicator Data'!L29&gt;=20,5,IF('Indicator Data'!L29&gt;=1,4,0))))))))</f>
        <v>0</v>
      </c>
      <c r="AC27" s="6">
        <f t="shared" si="12"/>
        <v>0</v>
      </c>
      <c r="AD27" s="7">
        <f t="shared" si="13"/>
        <v>0.9</v>
      </c>
    </row>
    <row r="28" spans="1:30" s="11" customFormat="1" x14ac:dyDescent="0.25">
      <c r="A28" s="11" t="s">
        <v>737</v>
      </c>
      <c r="B28" s="30" t="s">
        <v>6</v>
      </c>
      <c r="C28" s="30" t="s">
        <v>479</v>
      </c>
      <c r="D28" s="4">
        <f>ROUND(IF('Indicator Data'!G30=0,0,IF(LOG('Indicator Data'!G30)&gt;D$139,10,IF(LOG('Indicator Data'!G30)&lt;D$140,0,10-(D$139-LOG('Indicator Data'!G30))/(D$139-D$140)*10))),1)</f>
        <v>0</v>
      </c>
      <c r="E28" s="4">
        <f>IF('Indicator Data'!D30="No data","x",ROUND(IF(('Indicator Data'!D30)&gt;E$139,10,IF(('Indicator Data'!D30)&lt;E$140,0,10-(E$139-('Indicator Data'!D30))/(E$139-E$140)*10)),1))</f>
        <v>2.5</v>
      </c>
      <c r="F28" s="58">
        <f>'Indicator Data'!E30/'Indicator Data'!$BC30</f>
        <v>0.47392369142476976</v>
      </c>
      <c r="G28" s="58">
        <f>'Indicator Data'!F30/'Indicator Data'!$BC30</f>
        <v>9.148738522690561E-2</v>
      </c>
      <c r="H28" s="58">
        <f t="shared" si="0"/>
        <v>0.25983369201911127</v>
      </c>
      <c r="I28" s="4">
        <f t="shared" si="1"/>
        <v>6.5</v>
      </c>
      <c r="J28" s="4">
        <f>ROUND(IF('Indicator Data'!I30=0,0,IF(LOG('Indicator Data'!I30)&gt;J$139,10,IF(LOG('Indicator Data'!I30)&lt;J$140,0,10-(J$139-LOG('Indicator Data'!I30))/(J$139-J$140)*10))),1)</f>
        <v>7.9</v>
      </c>
      <c r="K28" s="58">
        <f>'Indicator Data'!G30/'Indicator Data'!$BC30</f>
        <v>5.8842566101245264E-5</v>
      </c>
      <c r="L28" s="58">
        <f>'Indicator Data'!I30/'Indicator Data'!$BD30</f>
        <v>7.2683692381301582E-3</v>
      </c>
      <c r="M28" s="4">
        <f t="shared" si="2"/>
        <v>0</v>
      </c>
      <c r="N28" s="4">
        <f t="shared" si="3"/>
        <v>2.4</v>
      </c>
      <c r="O28" s="4">
        <f>ROUND(IF('Indicator Data'!J30=0,0,IF('Indicator Data'!J30&gt;O$139,10,IF('Indicator Data'!J30&lt;O$140,0,10-(O$139-'Indicator Data'!J30)/(O$139-O$140)*10))),1)</f>
        <v>2</v>
      </c>
      <c r="P28" s="153">
        <f t="shared" si="4"/>
        <v>5.8</v>
      </c>
      <c r="Q28" s="153">
        <f t="shared" si="5"/>
        <v>3.9</v>
      </c>
      <c r="R28" s="4">
        <f>IF('Indicator Data'!H30="No data","x",ROUND(IF('Indicator Data'!H30=0,0,IF('Indicator Data'!H30&gt;R$139,10,IF('Indicator Data'!H30&lt;R$140,0,10-(R$139-'Indicator Data'!H30)/(R$139-R$140)*10))),1))</f>
        <v>4</v>
      </c>
      <c r="S28" s="6">
        <f t="shared" si="6"/>
        <v>2.5</v>
      </c>
      <c r="T28" s="6">
        <f t="shared" si="7"/>
        <v>0</v>
      </c>
      <c r="U28" s="6">
        <f t="shared" si="8"/>
        <v>6.5</v>
      </c>
      <c r="V28" s="6">
        <f t="shared" si="9"/>
        <v>4</v>
      </c>
      <c r="W28" s="14">
        <f t="shared" si="10"/>
        <v>3.6</v>
      </c>
      <c r="X28" s="4">
        <f>ROUND(IF('Indicator Data'!M30=0,0,IF('Indicator Data'!M30&gt;X$139,10,IF('Indicator Data'!M30&lt;X$140,0,10-(X$139-'Indicator Data'!M30)/(X$139-X$140)*10))),1)</f>
        <v>2.1</v>
      </c>
      <c r="Y28" s="4">
        <f>ROUND(IF('Indicator Data'!N30=0,0,IF('Indicator Data'!N30&gt;Y$139,10,IF('Indicator Data'!N30&lt;Y$140,0,10-(Y$139-'Indicator Data'!N30)/(Y$139-Y$140)*10))),1)</f>
        <v>1.3</v>
      </c>
      <c r="Z28" s="6">
        <f t="shared" si="11"/>
        <v>1.7</v>
      </c>
      <c r="AA28" s="6">
        <f>IF('Indicator Data'!K30=5,10,IF('Indicator Data'!K30=4,8,IF('Indicator Data'!K30=3,5,IF('Indicator Data'!K30=2,2,IF('Indicator Data'!K30=1,1,0)))))</f>
        <v>0</v>
      </c>
      <c r="AB28" s="191">
        <f>IF('Indicator Data'!L30="No data","x",IF('Indicator Data'!L30&gt;1000,10,IF('Indicator Data'!L30&gt;=500,9,IF('Indicator Data'!L30&gt;=240,8,IF('Indicator Data'!L30&gt;=120,7,IF('Indicator Data'!L30&gt;=60,6,IF('Indicator Data'!L30&gt;=20,5,IF('Indicator Data'!L30&gt;=1,4,0))))))))</f>
        <v>4</v>
      </c>
      <c r="AC28" s="6">
        <f t="shared" si="12"/>
        <v>4</v>
      </c>
      <c r="AD28" s="7">
        <f t="shared" si="13"/>
        <v>2.9</v>
      </c>
    </row>
    <row r="29" spans="1:30" s="11" customFormat="1" x14ac:dyDescent="0.25">
      <c r="A29" s="11" t="s">
        <v>738</v>
      </c>
      <c r="B29" s="30" t="s">
        <v>6</v>
      </c>
      <c r="C29" s="30" t="s">
        <v>476</v>
      </c>
      <c r="D29" s="4">
        <f>ROUND(IF('Indicator Data'!G31=0,0,IF(LOG('Indicator Data'!G31)&gt;D$139,10,IF(LOG('Indicator Data'!G31)&lt;D$140,0,10-(D$139-LOG('Indicator Data'!G31))/(D$139-D$140)*10))),1)</f>
        <v>2.6</v>
      </c>
      <c r="E29" s="4">
        <f>IF('Indicator Data'!D31="No data","x",ROUND(IF(('Indicator Data'!D31)&gt;E$139,10,IF(('Indicator Data'!D31)&lt;E$140,0,10-(E$139-('Indicator Data'!D31))/(E$139-E$140)*10)),1))</f>
        <v>2.9</v>
      </c>
      <c r="F29" s="58">
        <f>'Indicator Data'!E31/'Indicator Data'!$BC31</f>
        <v>0.16575193487184328</v>
      </c>
      <c r="G29" s="58">
        <f>'Indicator Data'!F31/'Indicator Data'!$BC31</f>
        <v>0</v>
      </c>
      <c r="H29" s="58">
        <f t="shared" si="0"/>
        <v>8.2875967435921641E-2</v>
      </c>
      <c r="I29" s="4">
        <f t="shared" si="1"/>
        <v>2.1</v>
      </c>
      <c r="J29" s="4">
        <f>ROUND(IF('Indicator Data'!I31=0,0,IF(LOG('Indicator Data'!I31)&gt;J$139,10,IF(LOG('Indicator Data'!I31)&lt;J$140,0,10-(J$139-LOG('Indicator Data'!I31))/(J$139-J$140)*10))),1)</f>
        <v>7.9</v>
      </c>
      <c r="K29" s="58">
        <f>'Indicator Data'!G31/'Indicator Data'!$BC31</f>
        <v>5.1349786062029083E-3</v>
      </c>
      <c r="L29" s="58">
        <f>'Indicator Data'!I31/'Indicator Data'!$BD31</f>
        <v>7.2683692381301582E-3</v>
      </c>
      <c r="M29" s="4">
        <f t="shared" si="2"/>
        <v>3.4</v>
      </c>
      <c r="N29" s="4">
        <f t="shared" si="3"/>
        <v>2.4</v>
      </c>
      <c r="O29" s="4">
        <f>ROUND(IF('Indicator Data'!J31=0,0,IF('Indicator Data'!J31&gt;O$139,10,IF('Indicator Data'!J31&lt;O$140,0,10-(O$139-'Indicator Data'!J31)/(O$139-O$140)*10))),1)</f>
        <v>2</v>
      </c>
      <c r="P29" s="153">
        <f t="shared" si="4"/>
        <v>5.8</v>
      </c>
      <c r="Q29" s="153">
        <f t="shared" si="5"/>
        <v>3.9</v>
      </c>
      <c r="R29" s="4">
        <f>IF('Indicator Data'!H31="No data","x",ROUND(IF('Indicator Data'!H31=0,0,IF('Indicator Data'!H31&gt;R$139,10,IF('Indicator Data'!H31&lt;R$140,0,10-(R$139-'Indicator Data'!H31)/(R$139-R$140)*10))),1))</f>
        <v>2</v>
      </c>
      <c r="S29" s="6">
        <f t="shared" si="6"/>
        <v>2.9</v>
      </c>
      <c r="T29" s="6">
        <f t="shared" si="7"/>
        <v>3</v>
      </c>
      <c r="U29" s="6">
        <f t="shared" si="8"/>
        <v>2.1</v>
      </c>
      <c r="V29" s="6">
        <f t="shared" si="9"/>
        <v>3</v>
      </c>
      <c r="W29" s="14">
        <f t="shared" si="10"/>
        <v>2.8</v>
      </c>
      <c r="X29" s="4">
        <f>ROUND(IF('Indicator Data'!M31=0,0,IF('Indicator Data'!M31&gt;X$139,10,IF('Indicator Data'!M31&lt;X$140,0,10-(X$139-'Indicator Data'!M31)/(X$139-X$140)*10))),1)</f>
        <v>2.1</v>
      </c>
      <c r="Y29" s="4">
        <f>ROUND(IF('Indicator Data'!N31=0,0,IF('Indicator Data'!N31&gt;Y$139,10,IF('Indicator Data'!N31&lt;Y$140,0,10-(Y$139-'Indicator Data'!N31)/(Y$139-Y$140)*10))),1)</f>
        <v>1.3</v>
      </c>
      <c r="Z29" s="6">
        <f t="shared" si="11"/>
        <v>1.7</v>
      </c>
      <c r="AA29" s="6">
        <f>IF('Indicator Data'!K31=5,10,IF('Indicator Data'!K31=4,8,IF('Indicator Data'!K31=3,5,IF('Indicator Data'!K31=2,2,IF('Indicator Data'!K31=1,1,0)))))</f>
        <v>0</v>
      </c>
      <c r="AB29" s="191">
        <f>IF('Indicator Data'!L31="No data","x",IF('Indicator Data'!L31&gt;1000,10,IF('Indicator Data'!L31&gt;=500,9,IF('Indicator Data'!L31&gt;=240,8,IF('Indicator Data'!L31&gt;=120,7,IF('Indicator Data'!L31&gt;=60,6,IF('Indicator Data'!L31&gt;=20,5,IF('Indicator Data'!L31&gt;=1,4,0))))))))</f>
        <v>0</v>
      </c>
      <c r="AC29" s="6">
        <f t="shared" si="12"/>
        <v>0</v>
      </c>
      <c r="AD29" s="7">
        <f t="shared" si="13"/>
        <v>0.9</v>
      </c>
    </row>
    <row r="30" spans="1:30" s="11" customFormat="1" x14ac:dyDescent="0.25">
      <c r="A30" s="11" t="s">
        <v>740</v>
      </c>
      <c r="B30" s="30" t="s">
        <v>6</v>
      </c>
      <c r="C30" s="30" t="s">
        <v>743</v>
      </c>
      <c r="D30" s="4">
        <f>ROUND(IF('Indicator Data'!G32=0,0,IF(LOG('Indicator Data'!G32)&gt;D$139,10,IF(LOG('Indicator Data'!G32)&lt;D$140,0,10-(D$139-LOG('Indicator Data'!G32))/(D$139-D$140)*10))),1)</f>
        <v>0</v>
      </c>
      <c r="E30" s="4">
        <f>IF('Indicator Data'!D32="No data","x",ROUND(IF(('Indicator Data'!D32)&gt;E$139,10,IF(('Indicator Data'!D32)&lt;E$140,0,10-(E$139-('Indicator Data'!D32))/(E$139-E$140)*10)),1))</f>
        <v>0</v>
      </c>
      <c r="F30" s="58">
        <f>'Indicator Data'!E32/'Indicator Data'!$BC32</f>
        <v>0.19671074276652648</v>
      </c>
      <c r="G30" s="58">
        <f>'Indicator Data'!F32/'Indicator Data'!$BC32</f>
        <v>0</v>
      </c>
      <c r="H30" s="58">
        <f t="shared" si="0"/>
        <v>9.8355371383263238E-2</v>
      </c>
      <c r="I30" s="4">
        <f t="shared" si="1"/>
        <v>2.5</v>
      </c>
      <c r="J30" s="4">
        <f>ROUND(IF('Indicator Data'!I32=0,0,IF(LOG('Indicator Data'!I32)&gt;J$139,10,IF(LOG('Indicator Data'!I32)&lt;J$140,0,10-(J$139-LOG('Indicator Data'!I32))/(J$139-J$140)*10))),1)</f>
        <v>7.9</v>
      </c>
      <c r="K30" s="58">
        <f>'Indicator Data'!G32/'Indicator Data'!$BC32</f>
        <v>0</v>
      </c>
      <c r="L30" s="58">
        <f>'Indicator Data'!I32/'Indicator Data'!$BD32</f>
        <v>7.2683692381301582E-3</v>
      </c>
      <c r="M30" s="4">
        <f t="shared" si="2"/>
        <v>0</v>
      </c>
      <c r="N30" s="4">
        <f t="shared" si="3"/>
        <v>2.4</v>
      </c>
      <c r="O30" s="4">
        <f>ROUND(IF('Indicator Data'!J32=0,0,IF('Indicator Data'!J32&gt;O$139,10,IF('Indicator Data'!J32&lt;O$140,0,10-(O$139-'Indicator Data'!J32)/(O$139-O$140)*10))),1)</f>
        <v>2</v>
      </c>
      <c r="P30" s="153">
        <f t="shared" si="4"/>
        <v>5.8</v>
      </c>
      <c r="Q30" s="153">
        <f t="shared" si="5"/>
        <v>3.9</v>
      </c>
      <c r="R30" s="4">
        <f>IF('Indicator Data'!H32="No data","x",ROUND(IF('Indicator Data'!H32=0,0,IF('Indicator Data'!H32&gt;R$139,10,IF('Indicator Data'!H32&lt;R$140,0,10-(R$139-'Indicator Data'!H32)/(R$139-R$140)*10))),1))</f>
        <v>0</v>
      </c>
      <c r="S30" s="6">
        <f t="shared" si="6"/>
        <v>0</v>
      </c>
      <c r="T30" s="6">
        <f t="shared" si="7"/>
        <v>0</v>
      </c>
      <c r="U30" s="6">
        <f t="shared" si="8"/>
        <v>2.5</v>
      </c>
      <c r="V30" s="6">
        <f t="shared" si="9"/>
        <v>2</v>
      </c>
      <c r="W30" s="14">
        <f t="shared" si="10"/>
        <v>1.2</v>
      </c>
      <c r="X30" s="4">
        <f>ROUND(IF('Indicator Data'!M32=0,0,IF('Indicator Data'!M32&gt;X$139,10,IF('Indicator Data'!M32&lt;X$140,0,10-(X$139-'Indicator Data'!M32)/(X$139-X$140)*10))),1)</f>
        <v>2.1</v>
      </c>
      <c r="Y30" s="4">
        <f>ROUND(IF('Indicator Data'!N32=0,0,IF('Indicator Data'!N32&gt;Y$139,10,IF('Indicator Data'!N32&lt;Y$140,0,10-(Y$139-'Indicator Data'!N32)/(Y$139-Y$140)*10))),1)</f>
        <v>1.3</v>
      </c>
      <c r="Z30" s="6">
        <f t="shared" si="11"/>
        <v>1.7</v>
      </c>
      <c r="AA30" s="6">
        <f>IF('Indicator Data'!K32=5,10,IF('Indicator Data'!K32=4,8,IF('Indicator Data'!K32=3,5,IF('Indicator Data'!K32=2,2,IF('Indicator Data'!K32=1,1,0)))))</f>
        <v>0</v>
      </c>
      <c r="AB30" s="191">
        <f>IF('Indicator Data'!L32="No data","x",IF('Indicator Data'!L32&gt;1000,10,IF('Indicator Data'!L32&gt;=500,9,IF('Indicator Data'!L32&gt;=240,8,IF('Indicator Data'!L32&gt;=120,7,IF('Indicator Data'!L32&gt;=60,6,IF('Indicator Data'!L32&gt;=20,5,IF('Indicator Data'!L32&gt;=1,4,0))))))))</f>
        <v>0</v>
      </c>
      <c r="AC30" s="6">
        <f t="shared" si="12"/>
        <v>0</v>
      </c>
      <c r="AD30" s="7">
        <f t="shared" si="13"/>
        <v>0.9</v>
      </c>
    </row>
    <row r="31" spans="1:30" s="11" customFormat="1" x14ac:dyDescent="0.25">
      <c r="A31" s="11" t="s">
        <v>741</v>
      </c>
      <c r="B31" s="30" t="s">
        <v>6</v>
      </c>
      <c r="C31" s="30" t="s">
        <v>477</v>
      </c>
      <c r="D31" s="4">
        <f>ROUND(IF('Indicator Data'!G33=0,0,IF(LOG('Indicator Data'!G33)&gt;D$139,10,IF(LOG('Indicator Data'!G33)&lt;D$140,0,10-(D$139-LOG('Indicator Data'!G33))/(D$139-D$140)*10))),1)</f>
        <v>1.2</v>
      </c>
      <c r="E31" s="4">
        <f>IF('Indicator Data'!D33="No data","x",ROUND(IF(('Indicator Data'!D33)&gt;E$139,10,IF(('Indicator Data'!D33)&lt;E$140,0,10-(E$139-('Indicator Data'!D33))/(E$139-E$140)*10)),1))</f>
        <v>2.9</v>
      </c>
      <c r="F31" s="58">
        <f>'Indicator Data'!E33/'Indicator Data'!$BC33</f>
        <v>6.7303539745405538E-2</v>
      </c>
      <c r="G31" s="58">
        <f>'Indicator Data'!F33/'Indicator Data'!$BC33</f>
        <v>0.28531816954196454</v>
      </c>
      <c r="H31" s="58">
        <f t="shared" si="0"/>
        <v>0.1049813122581939</v>
      </c>
      <c r="I31" s="4">
        <f t="shared" si="1"/>
        <v>2.6</v>
      </c>
      <c r="J31" s="4">
        <f>ROUND(IF('Indicator Data'!I33=0,0,IF(LOG('Indicator Data'!I33)&gt;J$139,10,IF(LOG('Indicator Data'!I33)&lt;J$140,0,10-(J$139-LOG('Indicator Data'!I33))/(J$139-J$140)*10))),1)</f>
        <v>7.9</v>
      </c>
      <c r="K31" s="58">
        <f>'Indicator Data'!G33/'Indicator Data'!$BC33</f>
        <v>9.8078715527846099E-4</v>
      </c>
      <c r="L31" s="58">
        <f>'Indicator Data'!I33/'Indicator Data'!$BD33</f>
        <v>7.2683692381301582E-3</v>
      </c>
      <c r="M31" s="4">
        <f t="shared" si="2"/>
        <v>0.7</v>
      </c>
      <c r="N31" s="4">
        <f t="shared" si="3"/>
        <v>2.4</v>
      </c>
      <c r="O31" s="4">
        <f>ROUND(IF('Indicator Data'!J33=0,0,IF('Indicator Data'!J33&gt;O$139,10,IF('Indicator Data'!J33&lt;O$140,0,10-(O$139-'Indicator Data'!J33)/(O$139-O$140)*10))),1)</f>
        <v>2</v>
      </c>
      <c r="P31" s="153">
        <f t="shared" si="4"/>
        <v>5.8</v>
      </c>
      <c r="Q31" s="153">
        <f t="shared" si="5"/>
        <v>3.9</v>
      </c>
      <c r="R31" s="4">
        <f>IF('Indicator Data'!H33="No data","x",ROUND(IF('Indicator Data'!H33=0,0,IF('Indicator Data'!H33&gt;R$139,10,IF('Indicator Data'!H33&lt;R$140,0,10-(R$139-'Indicator Data'!H33)/(R$139-R$140)*10))),1))</f>
        <v>2</v>
      </c>
      <c r="S31" s="6">
        <f t="shared" si="6"/>
        <v>2.9</v>
      </c>
      <c r="T31" s="6">
        <f t="shared" si="7"/>
        <v>1</v>
      </c>
      <c r="U31" s="6">
        <f t="shared" si="8"/>
        <v>2.6</v>
      </c>
      <c r="V31" s="6">
        <f t="shared" si="9"/>
        <v>3</v>
      </c>
      <c r="W31" s="14">
        <f t="shared" si="10"/>
        <v>2.4</v>
      </c>
      <c r="X31" s="4">
        <f>ROUND(IF('Indicator Data'!M33=0,0,IF('Indicator Data'!M33&gt;X$139,10,IF('Indicator Data'!M33&lt;X$140,0,10-(X$139-'Indicator Data'!M33)/(X$139-X$140)*10))),1)</f>
        <v>2.1</v>
      </c>
      <c r="Y31" s="4">
        <f>ROUND(IF('Indicator Data'!N33=0,0,IF('Indicator Data'!N33&gt;Y$139,10,IF('Indicator Data'!N33&lt;Y$140,0,10-(Y$139-'Indicator Data'!N33)/(Y$139-Y$140)*10))),1)</f>
        <v>1.3</v>
      </c>
      <c r="Z31" s="6">
        <f t="shared" si="11"/>
        <v>1.7</v>
      </c>
      <c r="AA31" s="6">
        <f>IF('Indicator Data'!K33=5,10,IF('Indicator Data'!K33=4,8,IF('Indicator Data'!K33=3,5,IF('Indicator Data'!K33=2,2,IF('Indicator Data'!K33=1,1,0)))))</f>
        <v>0</v>
      </c>
      <c r="AB31" s="191">
        <f>IF('Indicator Data'!L33="No data","x",IF('Indicator Data'!L33&gt;1000,10,IF('Indicator Data'!L33&gt;=500,9,IF('Indicator Data'!L33&gt;=240,8,IF('Indicator Data'!L33&gt;=120,7,IF('Indicator Data'!L33&gt;=60,6,IF('Indicator Data'!L33&gt;=20,5,IF('Indicator Data'!L33&gt;=1,4,0))))))))</f>
        <v>0</v>
      </c>
      <c r="AC31" s="6">
        <f t="shared" si="12"/>
        <v>0</v>
      </c>
      <c r="AD31" s="7">
        <f t="shared" si="13"/>
        <v>0.9</v>
      </c>
    </row>
    <row r="32" spans="1:30" s="11" customFormat="1" x14ac:dyDescent="0.25">
      <c r="A32" s="11" t="s">
        <v>742</v>
      </c>
      <c r="B32" s="30" t="s">
        <v>6</v>
      </c>
      <c r="C32" s="30" t="s">
        <v>744</v>
      </c>
      <c r="D32" s="4">
        <f>ROUND(IF('Indicator Data'!G34=0,0,IF(LOG('Indicator Data'!G34)&gt;D$139,10,IF(LOG('Indicator Data'!G34)&lt;D$140,0,10-(D$139-LOG('Indicator Data'!G34))/(D$139-D$140)*10))),1)</f>
        <v>4.2</v>
      </c>
      <c r="E32" s="4">
        <f>IF('Indicator Data'!D34="No data","x",ROUND(IF(('Indicator Data'!D34)&gt;E$139,10,IF(('Indicator Data'!D34)&lt;E$140,0,10-(E$139-('Indicator Data'!D34))/(E$139-E$140)*10)),1))</f>
        <v>2.9</v>
      </c>
      <c r="F32" s="58">
        <f>'Indicator Data'!E34/'Indicator Data'!$BC34</f>
        <v>0.17523307054993004</v>
      </c>
      <c r="G32" s="58">
        <f>'Indicator Data'!F34/'Indicator Data'!$BC34</f>
        <v>0.18658610111537346</v>
      </c>
      <c r="H32" s="58">
        <f t="shared" si="0"/>
        <v>0.13426306055380838</v>
      </c>
      <c r="I32" s="4">
        <f t="shared" si="1"/>
        <v>3.4</v>
      </c>
      <c r="J32" s="4">
        <f>ROUND(IF('Indicator Data'!I34=0,0,IF(LOG('Indicator Data'!I34)&gt;J$139,10,IF(LOG('Indicator Data'!I34)&lt;J$140,0,10-(J$139-LOG('Indicator Data'!I34))/(J$139-J$140)*10))),1)</f>
        <v>7.9</v>
      </c>
      <c r="K32" s="58">
        <f>'Indicator Data'!G34/'Indicator Data'!$BC34</f>
        <v>1.5568834161083893E-2</v>
      </c>
      <c r="L32" s="58">
        <f>'Indicator Data'!I34/'Indicator Data'!$BD34</f>
        <v>7.2683692381301582E-3</v>
      </c>
      <c r="M32" s="4">
        <f t="shared" si="2"/>
        <v>10</v>
      </c>
      <c r="N32" s="4">
        <f t="shared" si="3"/>
        <v>2.4</v>
      </c>
      <c r="O32" s="4">
        <f>ROUND(IF('Indicator Data'!J34=0,0,IF('Indicator Data'!J34&gt;O$139,10,IF('Indicator Data'!J34&lt;O$140,0,10-(O$139-'Indicator Data'!J34)/(O$139-O$140)*10))),1)</f>
        <v>2</v>
      </c>
      <c r="P32" s="153">
        <f t="shared" si="4"/>
        <v>5.8</v>
      </c>
      <c r="Q32" s="153">
        <f t="shared" si="5"/>
        <v>3.9</v>
      </c>
      <c r="R32" s="4">
        <f>IF('Indicator Data'!H34="No data","x",ROUND(IF('Indicator Data'!H34=0,0,IF('Indicator Data'!H34&gt;R$139,10,IF('Indicator Data'!H34&lt;R$140,0,10-(R$139-'Indicator Data'!H34)/(R$139-R$140)*10))),1))</f>
        <v>2</v>
      </c>
      <c r="S32" s="6">
        <f t="shared" si="6"/>
        <v>2.9</v>
      </c>
      <c r="T32" s="6">
        <f t="shared" si="7"/>
        <v>8.3000000000000007</v>
      </c>
      <c r="U32" s="6">
        <f t="shared" si="8"/>
        <v>3.4</v>
      </c>
      <c r="V32" s="6">
        <f t="shared" si="9"/>
        <v>3</v>
      </c>
      <c r="W32" s="14">
        <f t="shared" si="10"/>
        <v>4.9000000000000004</v>
      </c>
      <c r="X32" s="4">
        <f>ROUND(IF('Indicator Data'!M34=0,0,IF('Indicator Data'!M34&gt;X$139,10,IF('Indicator Data'!M34&lt;X$140,0,10-(X$139-'Indicator Data'!M34)/(X$139-X$140)*10))),1)</f>
        <v>2.1</v>
      </c>
      <c r="Y32" s="4">
        <f>ROUND(IF('Indicator Data'!N34=0,0,IF('Indicator Data'!N34&gt;Y$139,10,IF('Indicator Data'!N34&lt;Y$140,0,10-(Y$139-'Indicator Data'!N34)/(Y$139-Y$140)*10))),1)</f>
        <v>1.3</v>
      </c>
      <c r="Z32" s="6">
        <f t="shared" si="11"/>
        <v>1.7</v>
      </c>
      <c r="AA32" s="6">
        <f>IF('Indicator Data'!K34=5,10,IF('Indicator Data'!K34=4,8,IF('Indicator Data'!K34=3,5,IF('Indicator Data'!K34=2,2,IF('Indicator Data'!K34=1,1,0)))))</f>
        <v>0</v>
      </c>
      <c r="AB32" s="191">
        <f>IF('Indicator Data'!L34="No data","x",IF('Indicator Data'!L34&gt;1000,10,IF('Indicator Data'!L34&gt;=500,9,IF('Indicator Data'!L34&gt;=240,8,IF('Indicator Data'!L34&gt;=120,7,IF('Indicator Data'!L34&gt;=60,6,IF('Indicator Data'!L34&gt;=20,5,IF('Indicator Data'!L34&gt;=1,4,0))))))))</f>
        <v>0</v>
      </c>
      <c r="AC32" s="6">
        <f t="shared" si="12"/>
        <v>0</v>
      </c>
      <c r="AD32" s="7">
        <f t="shared" si="13"/>
        <v>0.9</v>
      </c>
    </row>
    <row r="33" spans="1:30" s="11" customFormat="1" x14ac:dyDescent="0.25">
      <c r="A33" s="11" t="s">
        <v>739</v>
      </c>
      <c r="B33" s="30" t="s">
        <v>6</v>
      </c>
      <c r="C33" s="30" t="s">
        <v>475</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2.5</v>
      </c>
      <c r="F33" s="58">
        <f>'Indicator Data'!E35/'Indicator Data'!$BC35</f>
        <v>0.36541346502546029</v>
      </c>
      <c r="G33" s="58">
        <f>'Indicator Data'!F35/'Indicator Data'!$BC35</f>
        <v>0.23331541346319107</v>
      </c>
      <c r="H33" s="58">
        <f t="shared" si="0"/>
        <v>0.24103558587852791</v>
      </c>
      <c r="I33" s="4">
        <f t="shared" si="1"/>
        <v>6</v>
      </c>
      <c r="J33" s="4">
        <f>ROUND(IF('Indicator Data'!I35=0,0,IF(LOG('Indicator Data'!I35)&gt;J$139,10,IF(LOG('Indicator Data'!I35)&lt;J$140,0,10-(J$139-LOG('Indicator Data'!I35))/(J$139-J$140)*10))),1)</f>
        <v>7.9</v>
      </c>
      <c r="K33" s="58">
        <f>'Indicator Data'!G35/'Indicator Data'!$BC35</f>
        <v>5.5391060362522098E-3</v>
      </c>
      <c r="L33" s="58">
        <f>'Indicator Data'!I35/'Indicator Data'!$BD35</f>
        <v>7.2683692381301582E-3</v>
      </c>
      <c r="M33" s="4">
        <f t="shared" si="2"/>
        <v>3.7</v>
      </c>
      <c r="N33" s="4">
        <f t="shared" si="3"/>
        <v>2.4</v>
      </c>
      <c r="O33" s="4">
        <f>ROUND(IF('Indicator Data'!J35=0,0,IF('Indicator Data'!J35&gt;O$139,10,IF('Indicator Data'!J35&lt;O$140,0,10-(O$139-'Indicator Data'!J35)/(O$139-O$140)*10))),1)</f>
        <v>2</v>
      </c>
      <c r="P33" s="153">
        <f t="shared" si="4"/>
        <v>5.8</v>
      </c>
      <c r="Q33" s="153">
        <f t="shared" si="5"/>
        <v>3.9</v>
      </c>
      <c r="R33" s="4">
        <f>IF('Indicator Data'!H35="No data","x",ROUND(IF('Indicator Data'!H35=0,0,IF('Indicator Data'!H35&gt;R$139,10,IF('Indicator Data'!H35&lt;R$140,0,10-(R$139-'Indicator Data'!H35)/(R$139-R$140)*10))),1))</f>
        <v>1</v>
      </c>
      <c r="S33" s="6">
        <f t="shared" si="6"/>
        <v>2.5</v>
      </c>
      <c r="T33" s="6">
        <f t="shared" si="7"/>
        <v>3</v>
      </c>
      <c r="U33" s="6">
        <f t="shared" si="8"/>
        <v>6</v>
      </c>
      <c r="V33" s="6">
        <f t="shared" si="9"/>
        <v>2.5</v>
      </c>
      <c r="W33" s="14">
        <f t="shared" si="10"/>
        <v>3.7</v>
      </c>
      <c r="X33" s="4">
        <f>ROUND(IF('Indicator Data'!M35=0,0,IF('Indicator Data'!M35&gt;X$139,10,IF('Indicator Data'!M35&lt;X$140,0,10-(X$139-'Indicator Data'!M35)/(X$139-X$140)*10))),1)</f>
        <v>2.1</v>
      </c>
      <c r="Y33" s="4">
        <f>ROUND(IF('Indicator Data'!N35=0,0,IF('Indicator Data'!N35&gt;Y$139,10,IF('Indicator Data'!N35&lt;Y$140,0,10-(Y$139-'Indicator Data'!N35)/(Y$139-Y$140)*10))),1)</f>
        <v>1.3</v>
      </c>
      <c r="Z33" s="6">
        <f t="shared" si="11"/>
        <v>1.7</v>
      </c>
      <c r="AA33" s="6">
        <f>IF('Indicator Data'!K35=5,10,IF('Indicator Data'!K35=4,8,IF('Indicator Data'!K35=3,5,IF('Indicator Data'!K35=2,2,IF('Indicator Data'!K35=1,1,0)))))</f>
        <v>0</v>
      </c>
      <c r="AB33" s="191">
        <f>IF('Indicator Data'!L35="No data","x",IF('Indicator Data'!L35&gt;1000,10,IF('Indicator Data'!L35&gt;=500,9,IF('Indicator Data'!L35&gt;=240,8,IF('Indicator Data'!L35&gt;=120,7,IF('Indicator Data'!L35&gt;=60,6,IF('Indicator Data'!L35&gt;=20,5,IF('Indicator Data'!L35&gt;=1,4,0))))))))</f>
        <v>0</v>
      </c>
      <c r="AC33" s="6">
        <f t="shared" si="12"/>
        <v>0</v>
      </c>
      <c r="AD33" s="7">
        <f t="shared" si="13"/>
        <v>0.9</v>
      </c>
    </row>
    <row r="34" spans="1:30" s="11" customFormat="1" x14ac:dyDescent="0.25">
      <c r="A34" s="11" t="s">
        <v>360</v>
      </c>
      <c r="B34" s="30" t="s">
        <v>8</v>
      </c>
      <c r="C34" s="30" t="s">
        <v>488</v>
      </c>
      <c r="D34" s="4">
        <f>ROUND(IF('Indicator Data'!G36=0,0,IF(LOG('Indicator Data'!G36)&gt;D$139,10,IF(LOG('Indicator Data'!G36)&lt;D$140,0,10-(D$139-LOG('Indicator Data'!G36))/(D$139-D$140)*10))),1)</f>
        <v>6.6</v>
      </c>
      <c r="E34" s="4">
        <f>IF('Indicator Data'!D36="No data","x",ROUND(IF(('Indicator Data'!D36)&gt;E$139,10,IF(('Indicator Data'!D36)&lt;E$140,0,10-(E$139-('Indicator Data'!D36))/(E$139-E$140)*10)),1))</f>
        <v>0.8</v>
      </c>
      <c r="F34" s="58">
        <f>'Indicator Data'!E36/'Indicator Data'!$BC36</f>
        <v>4.0916405978262217E-2</v>
      </c>
      <c r="G34" s="58">
        <f>'Indicator Data'!F36/'Indicator Data'!$BC36</f>
        <v>0</v>
      </c>
      <c r="H34" s="58">
        <f t="shared" si="0"/>
        <v>2.0458202989131109E-2</v>
      </c>
      <c r="I34" s="4">
        <f t="shared" si="1"/>
        <v>0.5</v>
      </c>
      <c r="J34" s="4">
        <f>ROUND(IF('Indicator Data'!I36=0,0,IF(LOG('Indicator Data'!I36)&gt;J$139,10,IF(LOG('Indicator Data'!I36)&lt;J$140,0,10-(J$139-LOG('Indicator Data'!I36))/(J$139-J$140)*10))),1)</f>
        <v>10</v>
      </c>
      <c r="K34" s="58">
        <f>'Indicator Data'!G36/'Indicator Data'!$BC36</f>
        <v>4.0569727431615469E-3</v>
      </c>
      <c r="L34" s="58">
        <f>'Indicator Data'!I36/'Indicator Data'!$BD36</f>
        <v>8.4565640825866768E-3</v>
      </c>
      <c r="M34" s="4">
        <f t="shared" si="2"/>
        <v>2.7</v>
      </c>
      <c r="N34" s="4">
        <f t="shared" si="3"/>
        <v>2.8</v>
      </c>
      <c r="O34" s="4">
        <f>ROUND(IF('Indicator Data'!J36=0,0,IF('Indicator Data'!J36&gt;O$139,10,IF('Indicator Data'!J36&lt;O$140,0,10-(O$139-'Indicator Data'!J36)/(O$139-O$140)*10))),1)</f>
        <v>4.9000000000000004</v>
      </c>
      <c r="P34" s="153">
        <f t="shared" si="4"/>
        <v>8.1</v>
      </c>
      <c r="Q34" s="153">
        <f t="shared" si="5"/>
        <v>6.5</v>
      </c>
      <c r="R34" s="4">
        <f>IF('Indicator Data'!H36="No data","x",ROUND(IF('Indicator Data'!H36=0,0,IF('Indicator Data'!H36&gt;R$139,10,IF('Indicator Data'!H36&lt;R$140,0,10-(R$139-'Indicator Data'!H36)/(R$139-R$140)*10))),1))</f>
        <v>4</v>
      </c>
      <c r="S34" s="6">
        <f t="shared" si="6"/>
        <v>0.8</v>
      </c>
      <c r="T34" s="6">
        <f t="shared" si="7"/>
        <v>5</v>
      </c>
      <c r="U34" s="6">
        <f t="shared" si="8"/>
        <v>0.5</v>
      </c>
      <c r="V34" s="6">
        <f t="shared" si="9"/>
        <v>5.3</v>
      </c>
      <c r="W34" s="14">
        <f t="shared" si="10"/>
        <v>3.2</v>
      </c>
      <c r="X34" s="4">
        <f>ROUND(IF('Indicator Data'!M36=0,0,IF('Indicator Data'!M36&gt;X$139,10,IF('Indicator Data'!M36&lt;X$140,0,10-(X$139-'Indicator Data'!M36)/(X$139-X$140)*10))),1)</f>
        <v>9.9</v>
      </c>
      <c r="Y34" s="4">
        <f>ROUND(IF('Indicator Data'!N36=0,0,IF('Indicator Data'!N36&gt;Y$139,10,IF('Indicator Data'!N36&lt;Y$140,0,10-(Y$139-'Indicator Data'!N36)/(Y$139-Y$140)*10))),1)</f>
        <v>9.1999999999999993</v>
      </c>
      <c r="Z34" s="6">
        <f t="shared" si="11"/>
        <v>9.6</v>
      </c>
      <c r="AA34" s="6">
        <f>IF('Indicator Data'!K36=5,10,IF('Indicator Data'!K36=4,8,IF('Indicator Data'!K36=3,5,IF('Indicator Data'!K36=2,2,IF('Indicator Data'!K36=1,1,0)))))</f>
        <v>5</v>
      </c>
      <c r="AB34" s="191">
        <f>IF('Indicator Data'!L36="No data","x",IF('Indicator Data'!L36&gt;1000,10,IF('Indicator Data'!L36&gt;=500,9,IF('Indicator Data'!L36&gt;=240,8,IF('Indicator Data'!L36&gt;=120,7,IF('Indicator Data'!L36&gt;=60,6,IF('Indicator Data'!L36&gt;=20,5,IF('Indicator Data'!L36&gt;=1,4,0))))))))</f>
        <v>4</v>
      </c>
      <c r="AC34" s="6">
        <f t="shared" si="12"/>
        <v>5</v>
      </c>
      <c r="AD34" s="7">
        <f t="shared" si="13"/>
        <v>7.3</v>
      </c>
    </row>
    <row r="35" spans="1:30" s="11" customFormat="1" x14ac:dyDescent="0.25">
      <c r="A35" s="11" t="s">
        <v>358</v>
      </c>
      <c r="B35" s="30" t="s">
        <v>8</v>
      </c>
      <c r="C35" s="30" t="s">
        <v>486</v>
      </c>
      <c r="D35" s="4">
        <f>ROUND(IF('Indicator Data'!G37=0,0,IF(LOG('Indicator Data'!G37)&gt;D$139,10,IF(LOG('Indicator Data'!G37)&lt;D$140,0,10-(D$139-LOG('Indicator Data'!G37))/(D$139-D$140)*10))),1)</f>
        <v>7</v>
      </c>
      <c r="E35" s="4">
        <f>IF('Indicator Data'!D37="No data","x",ROUND(IF(('Indicator Data'!D37)&gt;E$139,10,IF(('Indicator Data'!D37)&lt;E$140,0,10-(E$139-('Indicator Data'!D37))/(E$139-E$140)*10)),1))</f>
        <v>5</v>
      </c>
      <c r="F35" s="58">
        <f>'Indicator Data'!E37/'Indicator Data'!$BC37</f>
        <v>0.18943121758105286</v>
      </c>
      <c r="G35" s="58">
        <f>'Indicator Data'!F37/'Indicator Data'!$BC37</f>
        <v>6.4420662494165115E-2</v>
      </c>
      <c r="H35" s="58">
        <f t="shared" si="0"/>
        <v>0.11082077441406771</v>
      </c>
      <c r="I35" s="4">
        <f t="shared" si="1"/>
        <v>2.8</v>
      </c>
      <c r="J35" s="4">
        <f>ROUND(IF('Indicator Data'!I37=0,0,IF(LOG('Indicator Data'!I37)&gt;J$139,10,IF(LOG('Indicator Data'!I37)&lt;J$140,0,10-(J$139-LOG('Indicator Data'!I37))/(J$139-J$140)*10))),1)</f>
        <v>10</v>
      </c>
      <c r="K35" s="58">
        <f>'Indicator Data'!G37/'Indicator Data'!$BC37</f>
        <v>1.8271542740165837E-2</v>
      </c>
      <c r="L35" s="58">
        <f>'Indicator Data'!I37/'Indicator Data'!$BD37</f>
        <v>8.4565640825866768E-3</v>
      </c>
      <c r="M35" s="4">
        <f t="shared" si="2"/>
        <v>10</v>
      </c>
      <c r="N35" s="4">
        <f t="shared" si="3"/>
        <v>2.8</v>
      </c>
      <c r="O35" s="4">
        <f>ROUND(IF('Indicator Data'!J37=0,0,IF('Indicator Data'!J37&gt;O$139,10,IF('Indicator Data'!J37&lt;O$140,0,10-(O$139-'Indicator Data'!J37)/(O$139-O$140)*10))),1)</f>
        <v>4.9000000000000004</v>
      </c>
      <c r="P35" s="153">
        <f t="shared" si="4"/>
        <v>8.1</v>
      </c>
      <c r="Q35" s="153">
        <f t="shared" si="5"/>
        <v>6.5</v>
      </c>
      <c r="R35" s="4">
        <f>IF('Indicator Data'!H37="No data","x",ROUND(IF('Indicator Data'!H37=0,0,IF('Indicator Data'!H37&gt;R$139,10,IF('Indicator Data'!H37&lt;R$140,0,10-(R$139-'Indicator Data'!H37)/(R$139-R$140)*10))),1))</f>
        <v>10</v>
      </c>
      <c r="S35" s="6">
        <f t="shared" si="6"/>
        <v>5</v>
      </c>
      <c r="T35" s="6">
        <f t="shared" si="7"/>
        <v>9</v>
      </c>
      <c r="U35" s="6">
        <f t="shared" si="8"/>
        <v>2.8</v>
      </c>
      <c r="V35" s="6">
        <f t="shared" si="9"/>
        <v>8.3000000000000007</v>
      </c>
      <c r="W35" s="14">
        <f t="shared" si="10"/>
        <v>6.9</v>
      </c>
      <c r="X35" s="4">
        <f>ROUND(IF('Indicator Data'!M37=0,0,IF('Indicator Data'!M37&gt;X$139,10,IF('Indicator Data'!M37&lt;X$140,0,10-(X$139-'Indicator Data'!M37)/(X$139-X$140)*10))),1)</f>
        <v>9.9</v>
      </c>
      <c r="Y35" s="4">
        <f>ROUND(IF('Indicator Data'!N37=0,0,IF('Indicator Data'!N37&gt;Y$139,10,IF('Indicator Data'!N37&lt;Y$140,0,10-(Y$139-'Indicator Data'!N37)/(Y$139-Y$140)*10))),1)</f>
        <v>9.1999999999999993</v>
      </c>
      <c r="Z35" s="6">
        <f t="shared" si="11"/>
        <v>9.6</v>
      </c>
      <c r="AA35" s="6">
        <f>IF('Indicator Data'!K37=5,10,IF('Indicator Data'!K37=4,8,IF('Indicator Data'!K37=3,5,IF('Indicator Data'!K37=2,2,IF('Indicator Data'!K37=1,1,0)))))</f>
        <v>5</v>
      </c>
      <c r="AB35" s="191">
        <f>IF('Indicator Data'!L37="No data","x",IF('Indicator Data'!L37&gt;1000,10,IF('Indicator Data'!L37&gt;=500,9,IF('Indicator Data'!L37&gt;=240,8,IF('Indicator Data'!L37&gt;=120,7,IF('Indicator Data'!L37&gt;=60,6,IF('Indicator Data'!L37&gt;=20,5,IF('Indicator Data'!L37&gt;=1,4,0))))))))</f>
        <v>8</v>
      </c>
      <c r="AC35" s="6">
        <f t="shared" si="12"/>
        <v>8</v>
      </c>
      <c r="AD35" s="7">
        <f t="shared" si="13"/>
        <v>8</v>
      </c>
    </row>
    <row r="36" spans="1:30" s="11" customFormat="1" x14ac:dyDescent="0.25">
      <c r="A36" s="11" t="s">
        <v>352</v>
      </c>
      <c r="B36" s="30" t="s">
        <v>8</v>
      </c>
      <c r="C36" s="30" t="s">
        <v>480</v>
      </c>
      <c r="D36" s="4">
        <f>ROUND(IF('Indicator Data'!G38=0,0,IF(LOG('Indicator Data'!G38)&gt;D$139,10,IF(LOG('Indicator Data'!G38)&lt;D$140,0,10-(D$139-LOG('Indicator Data'!G38))/(D$139-D$140)*10))),1)</f>
        <v>7.5</v>
      </c>
      <c r="E36" s="4">
        <f>IF('Indicator Data'!D38="No data","x",ROUND(IF(('Indicator Data'!D38)&gt;E$139,10,IF(('Indicator Data'!D38)&lt;E$140,0,10-(E$139-('Indicator Data'!D38))/(E$139-E$140)*10)),1))</f>
        <v>1.8</v>
      </c>
      <c r="F36" s="58">
        <f>'Indicator Data'!E38/'Indicator Data'!$BC38</f>
        <v>0.30105290755503172</v>
      </c>
      <c r="G36" s="58">
        <f>'Indicator Data'!F38/'Indicator Data'!$BC38</f>
        <v>0.23059642052742801</v>
      </c>
      <c r="H36" s="58">
        <f t="shared" si="0"/>
        <v>0.20817555890937287</v>
      </c>
      <c r="I36" s="4">
        <f t="shared" si="1"/>
        <v>5.2</v>
      </c>
      <c r="J36" s="4">
        <f>ROUND(IF('Indicator Data'!I38=0,0,IF(LOG('Indicator Data'!I38)&gt;J$139,10,IF(LOG('Indicator Data'!I38)&lt;J$140,0,10-(J$139-LOG('Indicator Data'!I38))/(J$139-J$140)*10))),1)</f>
        <v>10</v>
      </c>
      <c r="K36" s="58">
        <f>'Indicator Data'!G38/'Indicator Data'!$BC38</f>
        <v>7.5835713866845176E-3</v>
      </c>
      <c r="L36" s="58">
        <f>'Indicator Data'!I38/'Indicator Data'!$BD38</f>
        <v>8.4565640825866768E-3</v>
      </c>
      <c r="M36" s="4">
        <f t="shared" si="2"/>
        <v>5.0999999999999996</v>
      </c>
      <c r="N36" s="4">
        <f t="shared" si="3"/>
        <v>2.8</v>
      </c>
      <c r="O36" s="4">
        <f>ROUND(IF('Indicator Data'!J38=0,0,IF('Indicator Data'!J38&gt;O$139,10,IF('Indicator Data'!J38&lt;O$140,0,10-(O$139-'Indicator Data'!J38)/(O$139-O$140)*10))),1)</f>
        <v>4.9000000000000004</v>
      </c>
      <c r="P36" s="153">
        <f t="shared" si="4"/>
        <v>8.1</v>
      </c>
      <c r="Q36" s="153">
        <f t="shared" si="5"/>
        <v>6.5</v>
      </c>
      <c r="R36" s="4">
        <f>IF('Indicator Data'!H38="No data","x",ROUND(IF('Indicator Data'!H38=0,0,IF('Indicator Data'!H38&gt;R$139,10,IF('Indicator Data'!H38&lt;R$140,0,10-(R$139-'Indicator Data'!H38)/(R$139-R$140)*10))),1))</f>
        <v>3</v>
      </c>
      <c r="S36" s="6">
        <f t="shared" si="6"/>
        <v>1.8</v>
      </c>
      <c r="T36" s="6">
        <f t="shared" si="7"/>
        <v>6.5</v>
      </c>
      <c r="U36" s="6">
        <f t="shared" si="8"/>
        <v>5.2</v>
      </c>
      <c r="V36" s="6">
        <f t="shared" si="9"/>
        <v>4.8</v>
      </c>
      <c r="W36" s="14">
        <f t="shared" si="10"/>
        <v>4.8</v>
      </c>
      <c r="X36" s="4">
        <f>ROUND(IF('Indicator Data'!M38=0,0,IF('Indicator Data'!M38&gt;X$139,10,IF('Indicator Data'!M38&lt;X$140,0,10-(X$139-'Indicator Data'!M38)/(X$139-X$140)*10))),1)</f>
        <v>9.9</v>
      </c>
      <c r="Y36" s="4">
        <f>ROUND(IF('Indicator Data'!N38=0,0,IF('Indicator Data'!N38&gt;Y$139,10,IF('Indicator Data'!N38&lt;Y$140,0,10-(Y$139-'Indicator Data'!N38)/(Y$139-Y$140)*10))),1)</f>
        <v>9.1999999999999993</v>
      </c>
      <c r="Z36" s="6">
        <f t="shared" si="11"/>
        <v>9.6</v>
      </c>
      <c r="AA36" s="6">
        <f>IF('Indicator Data'!K38=5,10,IF('Indicator Data'!K38=4,8,IF('Indicator Data'!K38=3,5,IF('Indicator Data'!K38=2,2,IF('Indicator Data'!K38=1,1,0)))))</f>
        <v>5</v>
      </c>
      <c r="AB36" s="191">
        <f>IF('Indicator Data'!L38="No data","x",IF('Indicator Data'!L38&gt;1000,10,IF('Indicator Data'!L38&gt;=500,9,IF('Indicator Data'!L38&gt;=240,8,IF('Indicator Data'!L38&gt;=120,7,IF('Indicator Data'!L38&gt;=60,6,IF('Indicator Data'!L38&gt;=20,5,IF('Indicator Data'!L38&gt;=1,4,0))))))))</f>
        <v>4</v>
      </c>
      <c r="AC36" s="6">
        <f t="shared" si="12"/>
        <v>5</v>
      </c>
      <c r="AD36" s="7">
        <f t="shared" si="13"/>
        <v>7.3</v>
      </c>
    </row>
    <row r="37" spans="1:30" s="11" customFormat="1" x14ac:dyDescent="0.25">
      <c r="A37" s="11" t="s">
        <v>359</v>
      </c>
      <c r="B37" s="30" t="s">
        <v>8</v>
      </c>
      <c r="C37" s="30" t="s">
        <v>487</v>
      </c>
      <c r="D37" s="4">
        <f>ROUND(IF('Indicator Data'!G39=0,0,IF(LOG('Indicator Data'!G39)&gt;D$139,10,IF(LOG('Indicator Data'!G39)&lt;D$140,0,10-(D$139-LOG('Indicator Data'!G39))/(D$139-D$140)*10))),1)</f>
        <v>0.8</v>
      </c>
      <c r="E37" s="4">
        <f>IF('Indicator Data'!D39="No data","x",ROUND(IF(('Indicator Data'!D39)&gt;E$139,10,IF(('Indicator Data'!D39)&lt;E$140,0,10-(E$139-('Indicator Data'!D39))/(E$139-E$140)*10)),1))</f>
        <v>4.3</v>
      </c>
      <c r="F37" s="58">
        <f>'Indicator Data'!E39/'Indicator Data'!$BC39</f>
        <v>0</v>
      </c>
      <c r="G37" s="58">
        <f>'Indicator Data'!F39/'Indicator Data'!$BC39</f>
        <v>0</v>
      </c>
      <c r="H37" s="58">
        <f t="shared" si="0"/>
        <v>0</v>
      </c>
      <c r="I37" s="4">
        <f t="shared" si="1"/>
        <v>0</v>
      </c>
      <c r="J37" s="4">
        <f>ROUND(IF('Indicator Data'!I39=0,0,IF(LOG('Indicator Data'!I39)&gt;J$139,10,IF(LOG('Indicator Data'!I39)&lt;J$140,0,10-(J$139-LOG('Indicator Data'!I39))/(J$139-J$140)*10))),1)</f>
        <v>10</v>
      </c>
      <c r="K37" s="58">
        <f>'Indicator Data'!G39/'Indicator Data'!$BC39</f>
        <v>1.8670098355416595E-3</v>
      </c>
      <c r="L37" s="58">
        <f>'Indicator Data'!I39/'Indicator Data'!$BD39</f>
        <v>8.4565640825866768E-3</v>
      </c>
      <c r="M37" s="4">
        <f t="shared" si="2"/>
        <v>1.2</v>
      </c>
      <c r="N37" s="4">
        <f t="shared" si="3"/>
        <v>2.8</v>
      </c>
      <c r="O37" s="4">
        <f>ROUND(IF('Indicator Data'!J39=0,0,IF('Indicator Data'!J39&gt;O$139,10,IF('Indicator Data'!J39&lt;O$140,0,10-(O$139-'Indicator Data'!J39)/(O$139-O$140)*10))),1)</f>
        <v>4.9000000000000004</v>
      </c>
      <c r="P37" s="153">
        <f t="shared" si="4"/>
        <v>8.1</v>
      </c>
      <c r="Q37" s="153">
        <f t="shared" si="5"/>
        <v>6.5</v>
      </c>
      <c r="R37" s="4">
        <f>IF('Indicator Data'!H39="No data","x",ROUND(IF('Indicator Data'!H39=0,0,IF('Indicator Data'!H39&gt;R$139,10,IF('Indicator Data'!H39&lt;R$140,0,10-(R$139-'Indicator Data'!H39)/(R$139-R$140)*10))),1))</f>
        <v>0</v>
      </c>
      <c r="S37" s="6">
        <f t="shared" si="6"/>
        <v>4.3</v>
      </c>
      <c r="T37" s="6">
        <f t="shared" si="7"/>
        <v>1</v>
      </c>
      <c r="U37" s="6">
        <f t="shared" si="8"/>
        <v>0</v>
      </c>
      <c r="V37" s="6">
        <f t="shared" si="9"/>
        <v>3.3</v>
      </c>
      <c r="W37" s="14">
        <f t="shared" si="10"/>
        <v>2.2999999999999998</v>
      </c>
      <c r="X37" s="4">
        <f>ROUND(IF('Indicator Data'!M39=0,0,IF('Indicator Data'!M39&gt;X$139,10,IF('Indicator Data'!M39&lt;X$140,0,10-(X$139-'Indicator Data'!M39)/(X$139-X$140)*10))),1)</f>
        <v>9.9</v>
      </c>
      <c r="Y37" s="4">
        <f>ROUND(IF('Indicator Data'!N39=0,0,IF('Indicator Data'!N39&gt;Y$139,10,IF('Indicator Data'!N39&lt;Y$140,0,10-(Y$139-'Indicator Data'!N39)/(Y$139-Y$140)*10))),1)</f>
        <v>9.1999999999999993</v>
      </c>
      <c r="Z37" s="6">
        <f t="shared" si="11"/>
        <v>9.6</v>
      </c>
      <c r="AA37" s="6">
        <f>IF('Indicator Data'!K39=5,10,IF('Indicator Data'!K39=4,8,IF('Indicator Data'!K39=3,5,IF('Indicator Data'!K39=2,2,IF('Indicator Data'!K39=1,1,0)))))</f>
        <v>5</v>
      </c>
      <c r="AB37" s="191">
        <f>IF('Indicator Data'!L39="No data","x",IF('Indicator Data'!L39&gt;1000,10,IF('Indicator Data'!L39&gt;=500,9,IF('Indicator Data'!L39&gt;=240,8,IF('Indicator Data'!L39&gt;=120,7,IF('Indicator Data'!L39&gt;=60,6,IF('Indicator Data'!L39&gt;=20,5,IF('Indicator Data'!L39&gt;=1,4,0))))))))</f>
        <v>6</v>
      </c>
      <c r="AC37" s="6">
        <f t="shared" si="12"/>
        <v>6</v>
      </c>
      <c r="AD37" s="7">
        <f t="shared" si="13"/>
        <v>7.8</v>
      </c>
    </row>
    <row r="38" spans="1:30" s="11" customFormat="1" x14ac:dyDescent="0.25">
      <c r="A38" s="11" t="s">
        <v>353</v>
      </c>
      <c r="B38" s="30" t="s">
        <v>8</v>
      </c>
      <c r="C38" s="30" t="s">
        <v>481</v>
      </c>
      <c r="D38" s="4">
        <f>ROUND(IF('Indicator Data'!G40=0,0,IF(LOG('Indicator Data'!G40)&gt;D$139,10,IF(LOG('Indicator Data'!G40)&lt;D$140,0,10-(D$139-LOG('Indicator Data'!G40))/(D$139-D$140)*10))),1)</f>
        <v>7.3</v>
      </c>
      <c r="E38" s="4">
        <f>IF('Indicator Data'!D40="No data","x",ROUND(IF(('Indicator Data'!D40)&gt;E$139,10,IF(('Indicator Data'!D40)&lt;E$140,0,10-(E$139-('Indicator Data'!D40))/(E$139-E$140)*10)),1))</f>
        <v>2.9</v>
      </c>
      <c r="F38" s="58">
        <f>'Indicator Data'!E40/'Indicator Data'!$BC40</f>
        <v>0.40421424349190649</v>
      </c>
      <c r="G38" s="58">
        <f>'Indicator Data'!F40/'Indicator Data'!$BC40</f>
        <v>8.4038105816793301E-2</v>
      </c>
      <c r="H38" s="58">
        <f t="shared" si="0"/>
        <v>0.22311664820015156</v>
      </c>
      <c r="I38" s="4">
        <f t="shared" si="1"/>
        <v>5.6</v>
      </c>
      <c r="J38" s="4">
        <f>ROUND(IF('Indicator Data'!I40=0,0,IF(LOG('Indicator Data'!I40)&gt;J$139,10,IF(LOG('Indicator Data'!I40)&lt;J$140,0,10-(J$139-LOG('Indicator Data'!I40))/(J$139-J$140)*10))),1)</f>
        <v>10</v>
      </c>
      <c r="K38" s="58">
        <f>'Indicator Data'!G40/'Indicator Data'!$BC40</f>
        <v>5.1059568565261721E-3</v>
      </c>
      <c r="L38" s="58">
        <f>'Indicator Data'!I40/'Indicator Data'!$BD40</f>
        <v>8.4565640825866768E-3</v>
      </c>
      <c r="M38" s="4">
        <f t="shared" si="2"/>
        <v>3.4</v>
      </c>
      <c r="N38" s="4">
        <f t="shared" si="3"/>
        <v>2.8</v>
      </c>
      <c r="O38" s="4">
        <f>ROUND(IF('Indicator Data'!J40=0,0,IF('Indicator Data'!J40&gt;O$139,10,IF('Indicator Data'!J40&lt;O$140,0,10-(O$139-'Indicator Data'!J40)/(O$139-O$140)*10))),1)</f>
        <v>4.9000000000000004</v>
      </c>
      <c r="P38" s="153">
        <f t="shared" si="4"/>
        <v>8.1</v>
      </c>
      <c r="Q38" s="153">
        <f t="shared" si="5"/>
        <v>6.5</v>
      </c>
      <c r="R38" s="4">
        <f>IF('Indicator Data'!H40="No data","x",ROUND(IF('Indicator Data'!H40=0,0,IF('Indicator Data'!H40&gt;R$139,10,IF('Indicator Data'!H40&lt;R$140,0,10-(R$139-'Indicator Data'!H40)/(R$139-R$140)*10))),1))</f>
        <v>4</v>
      </c>
      <c r="S38" s="6">
        <f t="shared" si="6"/>
        <v>2.9</v>
      </c>
      <c r="T38" s="6">
        <f t="shared" si="7"/>
        <v>5.7</v>
      </c>
      <c r="U38" s="6">
        <f t="shared" si="8"/>
        <v>5.6</v>
      </c>
      <c r="V38" s="6">
        <f t="shared" si="9"/>
        <v>5.3</v>
      </c>
      <c r="W38" s="14">
        <f t="shared" si="10"/>
        <v>5</v>
      </c>
      <c r="X38" s="4">
        <f>ROUND(IF('Indicator Data'!M40=0,0,IF('Indicator Data'!M40&gt;X$139,10,IF('Indicator Data'!M40&lt;X$140,0,10-(X$139-'Indicator Data'!M40)/(X$139-X$140)*10))),1)</f>
        <v>9.9</v>
      </c>
      <c r="Y38" s="4">
        <f>ROUND(IF('Indicator Data'!N40=0,0,IF('Indicator Data'!N40&gt;Y$139,10,IF('Indicator Data'!N40&lt;Y$140,0,10-(Y$139-'Indicator Data'!N40)/(Y$139-Y$140)*10))),1)</f>
        <v>9.1999999999999993</v>
      </c>
      <c r="Z38" s="6">
        <f t="shared" si="11"/>
        <v>9.6</v>
      </c>
      <c r="AA38" s="6">
        <f>IF('Indicator Data'!K40=5,10,IF('Indicator Data'!K40=4,8,IF('Indicator Data'!K40=3,5,IF('Indicator Data'!K40=2,2,IF('Indicator Data'!K40=1,1,0)))))</f>
        <v>0</v>
      </c>
      <c r="AB38" s="191">
        <f>IF('Indicator Data'!L40="No data","x",IF('Indicator Data'!L40&gt;1000,10,IF('Indicator Data'!L40&gt;=500,9,IF('Indicator Data'!L40&gt;=240,8,IF('Indicator Data'!L40&gt;=120,7,IF('Indicator Data'!L40&gt;=60,6,IF('Indicator Data'!L40&gt;=20,5,IF('Indicator Data'!L40&gt;=1,4,0))))))))</f>
        <v>4</v>
      </c>
      <c r="AC38" s="6">
        <f t="shared" si="12"/>
        <v>4</v>
      </c>
      <c r="AD38" s="7">
        <f t="shared" si="13"/>
        <v>6.8</v>
      </c>
    </row>
    <row r="39" spans="1:30" s="11" customFormat="1" x14ac:dyDescent="0.25">
      <c r="A39" s="11" t="s">
        <v>356</v>
      </c>
      <c r="B39" s="30" t="s">
        <v>8</v>
      </c>
      <c r="C39" s="30" t="s">
        <v>484</v>
      </c>
      <c r="D39" s="4">
        <f>ROUND(IF('Indicator Data'!G41=0,0,IF(LOG('Indicator Data'!G41)&gt;D$139,10,IF(LOG('Indicator Data'!G41)&lt;D$140,0,10-(D$139-LOG('Indicator Data'!G41))/(D$139-D$140)*10))),1)</f>
        <v>8.6</v>
      </c>
      <c r="E39" s="4">
        <f>IF('Indicator Data'!D41="No data","x",ROUND(IF(('Indicator Data'!D41)&gt;E$139,10,IF(('Indicator Data'!D41)&lt;E$140,0,10-(E$139-('Indicator Data'!D41))/(E$139-E$140)*10)),1))</f>
        <v>3.9</v>
      </c>
      <c r="F39" s="58">
        <f>'Indicator Data'!E41/'Indicator Data'!$BC41</f>
        <v>0.32768405890378394</v>
      </c>
      <c r="G39" s="58">
        <f>'Indicator Data'!F41/'Indicator Data'!$BC41</f>
        <v>0.13489729911707266</v>
      </c>
      <c r="H39" s="58">
        <f t="shared" si="0"/>
        <v>0.19756635423116015</v>
      </c>
      <c r="I39" s="4">
        <f t="shared" si="1"/>
        <v>4.9000000000000004</v>
      </c>
      <c r="J39" s="4">
        <f>ROUND(IF('Indicator Data'!I41=0,0,IF(LOG('Indicator Data'!I41)&gt;J$139,10,IF(LOG('Indicator Data'!I41)&lt;J$140,0,10-(J$139-LOG('Indicator Data'!I41))/(J$139-J$140)*10))),1)</f>
        <v>10</v>
      </c>
      <c r="K39" s="58">
        <f>'Indicator Data'!G41/'Indicator Data'!$BC41</f>
        <v>1.6208344546477786E-2</v>
      </c>
      <c r="L39" s="58">
        <f>'Indicator Data'!I41/'Indicator Data'!$BD41</f>
        <v>8.4565640825866768E-3</v>
      </c>
      <c r="M39" s="4">
        <f t="shared" si="2"/>
        <v>10</v>
      </c>
      <c r="N39" s="4">
        <f t="shared" si="3"/>
        <v>2.8</v>
      </c>
      <c r="O39" s="4">
        <f>ROUND(IF('Indicator Data'!J41=0,0,IF('Indicator Data'!J41&gt;O$139,10,IF('Indicator Data'!J41&lt;O$140,0,10-(O$139-'Indicator Data'!J41)/(O$139-O$140)*10))),1)</f>
        <v>4.9000000000000004</v>
      </c>
      <c r="P39" s="153">
        <f t="shared" si="4"/>
        <v>8.1</v>
      </c>
      <c r="Q39" s="153">
        <f t="shared" si="5"/>
        <v>6.5</v>
      </c>
      <c r="R39" s="4">
        <f>IF('Indicator Data'!H41="No data","x",ROUND(IF('Indicator Data'!H41=0,0,IF('Indicator Data'!H41&gt;R$139,10,IF('Indicator Data'!H41&lt;R$140,0,10-(R$139-'Indicator Data'!H41)/(R$139-R$140)*10))),1))</f>
        <v>7</v>
      </c>
      <c r="S39" s="6">
        <f t="shared" si="6"/>
        <v>3.9</v>
      </c>
      <c r="T39" s="6">
        <f t="shared" si="7"/>
        <v>9.4</v>
      </c>
      <c r="U39" s="6">
        <f t="shared" si="8"/>
        <v>4.9000000000000004</v>
      </c>
      <c r="V39" s="6">
        <f t="shared" si="9"/>
        <v>6.8</v>
      </c>
      <c r="W39" s="14">
        <f t="shared" si="10"/>
        <v>6.8</v>
      </c>
      <c r="X39" s="4">
        <f>ROUND(IF('Indicator Data'!M41=0,0,IF('Indicator Data'!M41&gt;X$139,10,IF('Indicator Data'!M41&lt;X$140,0,10-(X$139-'Indicator Data'!M41)/(X$139-X$140)*10))),1)</f>
        <v>9.9</v>
      </c>
      <c r="Y39" s="4">
        <f>ROUND(IF('Indicator Data'!N41=0,0,IF('Indicator Data'!N41&gt;Y$139,10,IF('Indicator Data'!N41&lt;Y$140,0,10-(Y$139-'Indicator Data'!N41)/(Y$139-Y$140)*10))),1)</f>
        <v>9.1999999999999993</v>
      </c>
      <c r="Z39" s="6">
        <f t="shared" si="11"/>
        <v>9.6</v>
      </c>
      <c r="AA39" s="6">
        <f>IF('Indicator Data'!K41=5,10,IF('Indicator Data'!K41=4,8,IF('Indicator Data'!K41=3,5,IF('Indicator Data'!K41=2,2,IF('Indicator Data'!K41=1,1,0)))))</f>
        <v>5</v>
      </c>
      <c r="AB39" s="191">
        <f>IF('Indicator Data'!L41="No data","x",IF('Indicator Data'!L41&gt;1000,10,IF('Indicator Data'!L41&gt;=500,9,IF('Indicator Data'!L41&gt;=240,8,IF('Indicator Data'!L41&gt;=120,7,IF('Indicator Data'!L41&gt;=60,6,IF('Indicator Data'!L41&gt;=20,5,IF('Indicator Data'!L41&gt;=1,4,0))))))))</f>
        <v>9</v>
      </c>
      <c r="AC39" s="6">
        <f t="shared" si="12"/>
        <v>9</v>
      </c>
      <c r="AD39" s="7">
        <f t="shared" si="13"/>
        <v>9</v>
      </c>
    </row>
    <row r="40" spans="1:30" s="11" customFormat="1" x14ac:dyDescent="0.25">
      <c r="A40" s="11" t="s">
        <v>355</v>
      </c>
      <c r="B40" s="30" t="s">
        <v>8</v>
      </c>
      <c r="C40" s="30" t="s">
        <v>483</v>
      </c>
      <c r="D40" s="4">
        <f>ROUND(IF('Indicator Data'!G42=0,0,IF(LOG('Indicator Data'!G42)&gt;D$139,10,IF(LOG('Indicator Data'!G42)&lt;D$140,0,10-(D$139-LOG('Indicator Data'!G42))/(D$139-D$140)*10))),1)</f>
        <v>8.4</v>
      </c>
      <c r="E40" s="4">
        <f>IF('Indicator Data'!D42="No data","x",ROUND(IF(('Indicator Data'!D42)&gt;E$139,10,IF(('Indicator Data'!D42)&lt;E$140,0,10-(E$139-('Indicator Data'!D42))/(E$139-E$140)*10)),1))</f>
        <v>1.4</v>
      </c>
      <c r="F40" s="58">
        <f>'Indicator Data'!E42/'Indicator Data'!$BC42</f>
        <v>0.69163056241797938</v>
      </c>
      <c r="G40" s="58">
        <f>'Indicator Data'!F42/'Indicator Data'!$BC42</f>
        <v>5.0982324195895982E-2</v>
      </c>
      <c r="H40" s="58">
        <f t="shared" si="0"/>
        <v>0.35856086225796369</v>
      </c>
      <c r="I40" s="4">
        <f t="shared" si="1"/>
        <v>9</v>
      </c>
      <c r="J40" s="4">
        <f>ROUND(IF('Indicator Data'!I42=0,0,IF(LOG('Indicator Data'!I42)&gt;J$139,10,IF(LOG('Indicator Data'!I42)&lt;J$140,0,10-(J$139-LOG('Indicator Data'!I42))/(J$139-J$140)*10))),1)</f>
        <v>10</v>
      </c>
      <c r="K40" s="58">
        <f>'Indicator Data'!G42/'Indicator Data'!$BC42</f>
        <v>1.2405858974204423E-2</v>
      </c>
      <c r="L40" s="58">
        <f>'Indicator Data'!I42/'Indicator Data'!$BD42</f>
        <v>8.4565640825866768E-3</v>
      </c>
      <c r="M40" s="4">
        <f t="shared" si="2"/>
        <v>8.3000000000000007</v>
      </c>
      <c r="N40" s="4">
        <f t="shared" si="3"/>
        <v>2.8</v>
      </c>
      <c r="O40" s="4">
        <f>ROUND(IF('Indicator Data'!J42=0,0,IF('Indicator Data'!J42&gt;O$139,10,IF('Indicator Data'!J42&lt;O$140,0,10-(O$139-'Indicator Data'!J42)/(O$139-O$140)*10))),1)</f>
        <v>4.9000000000000004</v>
      </c>
      <c r="P40" s="153">
        <f t="shared" si="4"/>
        <v>8.1</v>
      </c>
      <c r="Q40" s="153">
        <f t="shared" si="5"/>
        <v>6.5</v>
      </c>
      <c r="R40" s="4">
        <f>IF('Indicator Data'!H42="No data","x",ROUND(IF('Indicator Data'!H42=0,0,IF('Indicator Data'!H42&gt;R$139,10,IF('Indicator Data'!H42&lt;R$140,0,10-(R$139-'Indicator Data'!H42)/(R$139-R$140)*10))),1))</f>
        <v>4</v>
      </c>
      <c r="S40" s="6">
        <f t="shared" si="6"/>
        <v>1.4</v>
      </c>
      <c r="T40" s="6">
        <f t="shared" si="7"/>
        <v>8.4</v>
      </c>
      <c r="U40" s="6">
        <f t="shared" si="8"/>
        <v>9</v>
      </c>
      <c r="V40" s="6">
        <f t="shared" si="9"/>
        <v>5.3</v>
      </c>
      <c r="W40" s="14">
        <f t="shared" si="10"/>
        <v>6.9</v>
      </c>
      <c r="X40" s="4">
        <f>ROUND(IF('Indicator Data'!M42=0,0,IF('Indicator Data'!M42&gt;X$139,10,IF('Indicator Data'!M42&lt;X$140,0,10-(X$139-'Indicator Data'!M42)/(X$139-X$140)*10))),1)</f>
        <v>9.9</v>
      </c>
      <c r="Y40" s="4">
        <f>ROUND(IF('Indicator Data'!N42=0,0,IF('Indicator Data'!N42&gt;Y$139,10,IF('Indicator Data'!N42&lt;Y$140,0,10-(Y$139-'Indicator Data'!N42)/(Y$139-Y$140)*10))),1)</f>
        <v>9.1999999999999993</v>
      </c>
      <c r="Z40" s="6">
        <f t="shared" si="11"/>
        <v>9.6</v>
      </c>
      <c r="AA40" s="6">
        <f>IF('Indicator Data'!K42=5,10,IF('Indicator Data'!K42=4,8,IF('Indicator Data'!K42=3,5,IF('Indicator Data'!K42=2,2,IF('Indicator Data'!K42=1,1,0)))))</f>
        <v>5</v>
      </c>
      <c r="AB40" s="191">
        <f>IF('Indicator Data'!L42="No data","x",IF('Indicator Data'!L42&gt;1000,10,IF('Indicator Data'!L42&gt;=500,9,IF('Indicator Data'!L42&gt;=240,8,IF('Indicator Data'!L42&gt;=120,7,IF('Indicator Data'!L42&gt;=60,6,IF('Indicator Data'!L42&gt;=20,5,IF('Indicator Data'!L42&gt;=1,4,0))))))))</f>
        <v>5</v>
      </c>
      <c r="AC40" s="6">
        <f t="shared" si="12"/>
        <v>5</v>
      </c>
      <c r="AD40" s="7">
        <f t="shared" si="13"/>
        <v>7.3</v>
      </c>
    </row>
    <row r="41" spans="1:30" s="11" customFormat="1" x14ac:dyDescent="0.25">
      <c r="A41" s="11" t="s">
        <v>354</v>
      </c>
      <c r="B41" s="30" t="s">
        <v>8</v>
      </c>
      <c r="C41" s="30" t="s">
        <v>482</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0.7</v>
      </c>
      <c r="F41" s="58">
        <f>'Indicator Data'!E43/'Indicator Data'!$BC43</f>
        <v>0.27650677910094162</v>
      </c>
      <c r="G41" s="58">
        <f>'Indicator Data'!F43/'Indicator Data'!$BC43</f>
        <v>0.147370237880069</v>
      </c>
      <c r="H41" s="58">
        <f t="shared" si="0"/>
        <v>0.17509594902048806</v>
      </c>
      <c r="I41" s="4">
        <f t="shared" si="1"/>
        <v>4.4000000000000004</v>
      </c>
      <c r="J41" s="4">
        <f>ROUND(IF('Indicator Data'!I43=0,0,IF(LOG('Indicator Data'!I43)&gt;J$139,10,IF(LOG('Indicator Data'!I43)&lt;J$140,0,10-(J$139-LOG('Indicator Data'!I43))/(J$139-J$140)*10))),1)</f>
        <v>10</v>
      </c>
      <c r="K41" s="58">
        <f>'Indicator Data'!G43/'Indicator Data'!$BC43</f>
        <v>2.140663676753959E-3</v>
      </c>
      <c r="L41" s="58">
        <f>'Indicator Data'!I43/'Indicator Data'!$BD43</f>
        <v>8.4565640825866768E-3</v>
      </c>
      <c r="M41" s="4">
        <f t="shared" si="2"/>
        <v>1.4</v>
      </c>
      <c r="N41" s="4">
        <f t="shared" si="3"/>
        <v>2.8</v>
      </c>
      <c r="O41" s="4">
        <f>ROUND(IF('Indicator Data'!J43=0,0,IF('Indicator Data'!J43&gt;O$139,10,IF('Indicator Data'!J43&lt;O$140,0,10-(O$139-'Indicator Data'!J43)/(O$139-O$140)*10))),1)</f>
        <v>4.9000000000000004</v>
      </c>
      <c r="P41" s="153">
        <f t="shared" si="4"/>
        <v>8.1</v>
      </c>
      <c r="Q41" s="153">
        <f t="shared" si="5"/>
        <v>6.5</v>
      </c>
      <c r="R41" s="4">
        <f>IF('Indicator Data'!H43="No data","x",ROUND(IF('Indicator Data'!H43=0,0,IF('Indicator Data'!H43&gt;R$139,10,IF('Indicator Data'!H43&lt;R$140,0,10-(R$139-'Indicator Data'!H43)/(R$139-R$140)*10))),1))</f>
        <v>2</v>
      </c>
      <c r="S41" s="6">
        <f t="shared" si="6"/>
        <v>0.7</v>
      </c>
      <c r="T41" s="6">
        <f t="shared" si="7"/>
        <v>4.0999999999999996</v>
      </c>
      <c r="U41" s="6">
        <f t="shared" si="8"/>
        <v>4.4000000000000004</v>
      </c>
      <c r="V41" s="6">
        <f t="shared" si="9"/>
        <v>4.3</v>
      </c>
      <c r="W41" s="14">
        <f t="shared" si="10"/>
        <v>3.5</v>
      </c>
      <c r="X41" s="4">
        <f>ROUND(IF('Indicator Data'!M43=0,0,IF('Indicator Data'!M43&gt;X$139,10,IF('Indicator Data'!M43&lt;X$140,0,10-(X$139-'Indicator Data'!M43)/(X$139-X$140)*10))),1)</f>
        <v>9.9</v>
      </c>
      <c r="Y41" s="4">
        <f>ROUND(IF('Indicator Data'!N43=0,0,IF('Indicator Data'!N43&gt;Y$139,10,IF('Indicator Data'!N43&lt;Y$140,0,10-(Y$139-'Indicator Data'!N43)/(Y$139-Y$140)*10))),1)</f>
        <v>9.1999999999999993</v>
      </c>
      <c r="Z41" s="6">
        <f t="shared" si="11"/>
        <v>9.6</v>
      </c>
      <c r="AA41" s="6">
        <f>IF('Indicator Data'!K43=5,10,IF('Indicator Data'!K43=4,8,IF('Indicator Data'!K43=3,5,IF('Indicator Data'!K43=2,2,IF('Indicator Data'!K43=1,1,0)))))</f>
        <v>0</v>
      </c>
      <c r="AB41" s="191">
        <f>IF('Indicator Data'!L43="No data","x",IF('Indicator Data'!L43&gt;1000,10,IF('Indicator Data'!L43&gt;=500,9,IF('Indicator Data'!L43&gt;=240,8,IF('Indicator Data'!L43&gt;=120,7,IF('Indicator Data'!L43&gt;=60,6,IF('Indicator Data'!L43&gt;=20,5,IF('Indicator Data'!L43&gt;=1,4,0))))))))</f>
        <v>4</v>
      </c>
      <c r="AC41" s="6">
        <f t="shared" si="12"/>
        <v>4</v>
      </c>
      <c r="AD41" s="7">
        <f t="shared" si="13"/>
        <v>6.8</v>
      </c>
    </row>
    <row r="42" spans="1:30" s="11" customFormat="1" x14ac:dyDescent="0.25">
      <c r="A42" s="11" t="s">
        <v>357</v>
      </c>
      <c r="B42" s="30" t="s">
        <v>8</v>
      </c>
      <c r="C42" s="30" t="s">
        <v>485</v>
      </c>
      <c r="D42" s="4">
        <f>ROUND(IF('Indicator Data'!G44=0,0,IF(LOG('Indicator Data'!G44)&gt;D$139,10,IF(LOG('Indicator Data'!G44)&lt;D$140,0,10-(D$139-LOG('Indicator Data'!G44))/(D$139-D$140)*10))),1)</f>
        <v>7.4</v>
      </c>
      <c r="E42" s="4">
        <f>IF('Indicator Data'!D44="No data","x",ROUND(IF(('Indicator Data'!D44)&gt;E$139,10,IF(('Indicator Data'!D44)&lt;E$140,0,10-(E$139-('Indicator Data'!D44))/(E$139-E$140)*10)),1))</f>
        <v>4.5999999999999996</v>
      </c>
      <c r="F42" s="58">
        <f>'Indicator Data'!E44/'Indicator Data'!$BC44</f>
        <v>0.35561409125198845</v>
      </c>
      <c r="G42" s="58">
        <f>'Indicator Data'!F44/'Indicator Data'!$BC44</f>
        <v>8.2007300450862894E-2</v>
      </c>
      <c r="H42" s="58">
        <f t="shared" si="0"/>
        <v>0.19830887073870995</v>
      </c>
      <c r="I42" s="4">
        <f t="shared" si="1"/>
        <v>5</v>
      </c>
      <c r="J42" s="4">
        <f>ROUND(IF('Indicator Data'!I44=0,0,IF(LOG('Indicator Data'!I44)&gt;J$139,10,IF(LOG('Indicator Data'!I44)&lt;J$140,0,10-(J$139-LOG('Indicator Data'!I44))/(J$139-J$140)*10))),1)</f>
        <v>10</v>
      </c>
      <c r="K42" s="58">
        <f>'Indicator Data'!G44/'Indicator Data'!$BC44</f>
        <v>1.9876595058858526E-2</v>
      </c>
      <c r="L42" s="58">
        <f>'Indicator Data'!I44/'Indicator Data'!$BD44</f>
        <v>8.4565640825866768E-3</v>
      </c>
      <c r="M42" s="4">
        <f t="shared" si="2"/>
        <v>10</v>
      </c>
      <c r="N42" s="4">
        <f t="shared" si="3"/>
        <v>2.8</v>
      </c>
      <c r="O42" s="4">
        <f>ROUND(IF('Indicator Data'!J44=0,0,IF('Indicator Data'!J44&gt;O$139,10,IF('Indicator Data'!J44&lt;O$140,0,10-(O$139-'Indicator Data'!J44)/(O$139-O$140)*10))),1)</f>
        <v>4.9000000000000004</v>
      </c>
      <c r="P42" s="153">
        <f t="shared" si="4"/>
        <v>8.1</v>
      </c>
      <c r="Q42" s="153">
        <f t="shared" si="5"/>
        <v>6.5</v>
      </c>
      <c r="R42" s="4">
        <f>IF('Indicator Data'!H44="No data","x",ROUND(IF('Indicator Data'!H44=0,0,IF('Indicator Data'!H44&gt;R$139,10,IF('Indicator Data'!H44&lt;R$140,0,10-(R$139-'Indicator Data'!H44)/(R$139-R$140)*10))),1))</f>
        <v>6</v>
      </c>
      <c r="S42" s="6">
        <f t="shared" si="6"/>
        <v>4.5999999999999996</v>
      </c>
      <c r="T42" s="6">
        <f t="shared" si="7"/>
        <v>9.1</v>
      </c>
      <c r="U42" s="6">
        <f t="shared" si="8"/>
        <v>5</v>
      </c>
      <c r="V42" s="6">
        <f t="shared" si="9"/>
        <v>6.3</v>
      </c>
      <c r="W42" s="14">
        <f t="shared" si="10"/>
        <v>6.7</v>
      </c>
      <c r="X42" s="4">
        <f>ROUND(IF('Indicator Data'!M44=0,0,IF('Indicator Data'!M44&gt;X$139,10,IF('Indicator Data'!M44&lt;X$140,0,10-(X$139-'Indicator Data'!M44)/(X$139-X$140)*10))),1)</f>
        <v>9.9</v>
      </c>
      <c r="Y42" s="4">
        <f>ROUND(IF('Indicator Data'!N44=0,0,IF('Indicator Data'!N44&gt;Y$139,10,IF('Indicator Data'!N44&lt;Y$140,0,10-(Y$139-'Indicator Data'!N44)/(Y$139-Y$140)*10))),1)</f>
        <v>9.1999999999999993</v>
      </c>
      <c r="Z42" s="6">
        <f t="shared" si="11"/>
        <v>9.6</v>
      </c>
      <c r="AA42" s="6">
        <f>IF('Indicator Data'!K44=5,10,IF('Indicator Data'!K44=4,8,IF('Indicator Data'!K44=3,5,IF('Indicator Data'!K44=2,2,IF('Indicator Data'!K44=1,1,0)))))</f>
        <v>5</v>
      </c>
      <c r="AB42" s="191">
        <f>IF('Indicator Data'!L44="No data","x",IF('Indicator Data'!L44&gt;1000,10,IF('Indicator Data'!L44&gt;=500,9,IF('Indicator Data'!L44&gt;=240,8,IF('Indicator Data'!L44&gt;=120,7,IF('Indicator Data'!L44&gt;=60,6,IF('Indicator Data'!L44&gt;=20,5,IF('Indicator Data'!L44&gt;=1,4,0))))))))</f>
        <v>7</v>
      </c>
      <c r="AC42" s="6">
        <f t="shared" si="12"/>
        <v>7</v>
      </c>
      <c r="AD42" s="7">
        <f t="shared" si="13"/>
        <v>8.3000000000000007</v>
      </c>
    </row>
    <row r="43" spans="1:30" s="11" customFormat="1" x14ac:dyDescent="0.25">
      <c r="A43" s="11" t="s">
        <v>367</v>
      </c>
      <c r="B43" s="30" t="s">
        <v>10</v>
      </c>
      <c r="C43" s="30" t="s">
        <v>495</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2.9</v>
      </c>
      <c r="F43" s="58">
        <f>'Indicator Data'!E45/'Indicator Data'!$BC45</f>
        <v>1.8167293352920728E-2</v>
      </c>
      <c r="G43" s="58">
        <f>'Indicator Data'!F45/'Indicator Data'!$BC45</f>
        <v>0</v>
      </c>
      <c r="H43" s="58">
        <f t="shared" si="0"/>
        <v>9.0836466764603642E-3</v>
      </c>
      <c r="I43" s="4">
        <f t="shared" si="1"/>
        <v>0.2</v>
      </c>
      <c r="J43" s="4">
        <f>ROUND(IF('Indicator Data'!I45=0,0,IF(LOG('Indicator Data'!I45)&gt;J$139,10,IF(LOG('Indicator Data'!I45)&lt;J$140,0,10-(J$139-LOG('Indicator Data'!I45))/(J$139-J$140)*10))),1)</f>
        <v>10</v>
      </c>
      <c r="K43" s="58">
        <f>'Indicator Data'!G45/'Indicator Data'!$BC45</f>
        <v>3.8940915255145153E-3</v>
      </c>
      <c r="L43" s="58">
        <f>'Indicator Data'!I45/'Indicator Data'!$BD45</f>
        <v>5.2290724809884281E-2</v>
      </c>
      <c r="M43" s="4">
        <f t="shared" si="2"/>
        <v>2.6</v>
      </c>
      <c r="N43" s="4">
        <f t="shared" si="3"/>
        <v>10</v>
      </c>
      <c r="O43" s="4">
        <f>ROUND(IF('Indicator Data'!J45=0,0,IF('Indicator Data'!J45&gt;O$139,10,IF('Indicator Data'!J45&lt;O$140,0,10-(O$139-'Indicator Data'!J45)/(O$139-O$140)*10))),1)</f>
        <v>5.9</v>
      </c>
      <c r="P43" s="153">
        <f t="shared" si="4"/>
        <v>10</v>
      </c>
      <c r="Q43" s="153">
        <f t="shared" si="5"/>
        <v>8</v>
      </c>
      <c r="R43" s="4">
        <f>IF('Indicator Data'!H45="No data","x",ROUND(IF('Indicator Data'!H45=0,0,IF('Indicator Data'!H45&gt;R$139,10,IF('Indicator Data'!H45&lt;R$140,0,10-(R$139-'Indicator Data'!H45)/(R$139-R$140)*10))),1))</f>
        <v>0</v>
      </c>
      <c r="S43" s="6">
        <f t="shared" si="6"/>
        <v>2.9</v>
      </c>
      <c r="T43" s="6">
        <f t="shared" si="7"/>
        <v>2</v>
      </c>
      <c r="U43" s="6">
        <f t="shared" si="8"/>
        <v>0.2</v>
      </c>
      <c r="V43" s="6">
        <f t="shared" si="9"/>
        <v>4</v>
      </c>
      <c r="W43" s="14">
        <f t="shared" si="10"/>
        <v>2.4</v>
      </c>
      <c r="X43" s="4">
        <f>ROUND(IF('Indicator Data'!M45=0,0,IF('Indicator Data'!M45&gt;X$139,10,IF('Indicator Data'!M45&lt;X$140,0,10-(X$139-'Indicator Data'!M45)/(X$139-X$140)*10))),1)</f>
        <v>4.8</v>
      </c>
      <c r="Y43" s="4">
        <f>ROUND(IF('Indicator Data'!N45=0,0,IF('Indicator Data'!N45&gt;Y$139,10,IF('Indicator Data'!N45&lt;Y$140,0,10-(Y$139-'Indicator Data'!N45)/(Y$139-Y$140)*10))),1)</f>
        <v>1.9</v>
      </c>
      <c r="Z43" s="6">
        <f t="shared" si="11"/>
        <v>3.5</v>
      </c>
      <c r="AA43" s="6">
        <f>IF('Indicator Data'!K45=5,10,IF('Indicator Data'!K45=4,8,IF('Indicator Data'!K45=3,5,IF('Indicator Data'!K45=2,2,IF('Indicator Data'!K45=1,1,0)))))</f>
        <v>0</v>
      </c>
      <c r="AB43" s="191">
        <f>IF('Indicator Data'!L45="No data","x",IF('Indicator Data'!L45&gt;1000,10,IF('Indicator Data'!L45&gt;=500,9,IF('Indicator Data'!L45&gt;=240,8,IF('Indicator Data'!L45&gt;=120,7,IF('Indicator Data'!L45&gt;=60,6,IF('Indicator Data'!L45&gt;=20,5,IF('Indicator Data'!L45&gt;=1,4,0))))))))</f>
        <v>0</v>
      </c>
      <c r="AC43" s="6">
        <f t="shared" si="12"/>
        <v>0</v>
      </c>
      <c r="AD43" s="7">
        <f t="shared" si="13"/>
        <v>1.8</v>
      </c>
    </row>
    <row r="44" spans="1:30" s="11" customFormat="1" x14ac:dyDescent="0.25">
      <c r="A44" s="11" t="s">
        <v>363</v>
      </c>
      <c r="B44" s="30" t="s">
        <v>10</v>
      </c>
      <c r="C44" s="30" t="s">
        <v>491</v>
      </c>
      <c r="D44" s="4">
        <f>ROUND(IF('Indicator Data'!G46=0,0,IF(LOG('Indicator Data'!G46)&gt;D$139,10,IF(LOG('Indicator Data'!G46)&lt;D$140,0,10-(D$139-LOG('Indicator Data'!G46))/(D$139-D$140)*10))),1)</f>
        <v>5.8</v>
      </c>
      <c r="E44" s="4">
        <f>IF('Indicator Data'!D46="No data","x",ROUND(IF(('Indicator Data'!D46)&gt;E$139,10,IF(('Indicator Data'!D46)&lt;E$140,0,10-(E$139-('Indicator Data'!D46))/(E$139-E$140)*10)),1))</f>
        <v>4.3</v>
      </c>
      <c r="F44" s="58">
        <f>'Indicator Data'!E46/'Indicator Data'!$BC46</f>
        <v>0.43328259815787518</v>
      </c>
      <c r="G44" s="58">
        <f>'Indicator Data'!F46/'Indicator Data'!$BC46</f>
        <v>0.22408144959974935</v>
      </c>
      <c r="H44" s="58">
        <f t="shared" si="0"/>
        <v>0.27266166147887494</v>
      </c>
      <c r="I44" s="4">
        <f t="shared" si="1"/>
        <v>6.8</v>
      </c>
      <c r="J44" s="4">
        <f>ROUND(IF('Indicator Data'!I46=0,0,IF(LOG('Indicator Data'!I46)&gt;J$139,10,IF(LOG('Indicator Data'!I46)&lt;J$140,0,10-(J$139-LOG('Indicator Data'!I46))/(J$139-J$140)*10))),1)</f>
        <v>10</v>
      </c>
      <c r="K44" s="58">
        <f>'Indicator Data'!G46/'Indicator Data'!$BC46</f>
        <v>1.5190462986309236E-2</v>
      </c>
      <c r="L44" s="58">
        <f>'Indicator Data'!I46/'Indicator Data'!$BD46</f>
        <v>5.2290724809884281E-2</v>
      </c>
      <c r="M44" s="4">
        <f t="shared" si="2"/>
        <v>10</v>
      </c>
      <c r="N44" s="4">
        <f t="shared" si="3"/>
        <v>10</v>
      </c>
      <c r="O44" s="4">
        <f>ROUND(IF('Indicator Data'!J46=0,0,IF('Indicator Data'!J46&gt;O$139,10,IF('Indicator Data'!J46&lt;O$140,0,10-(O$139-'Indicator Data'!J46)/(O$139-O$140)*10))),1)</f>
        <v>5.9</v>
      </c>
      <c r="P44" s="153">
        <f t="shared" si="4"/>
        <v>10</v>
      </c>
      <c r="Q44" s="153">
        <f t="shared" si="5"/>
        <v>8</v>
      </c>
      <c r="R44" s="4">
        <f>IF('Indicator Data'!H46="No data","x",ROUND(IF('Indicator Data'!H46=0,0,IF('Indicator Data'!H46&gt;R$139,10,IF('Indicator Data'!H46&lt;R$140,0,10-(R$139-'Indicator Data'!H46)/(R$139-R$140)*10))),1))</f>
        <v>8</v>
      </c>
      <c r="S44" s="6">
        <f t="shared" si="6"/>
        <v>4.3</v>
      </c>
      <c r="T44" s="6">
        <f t="shared" si="7"/>
        <v>8.6999999999999993</v>
      </c>
      <c r="U44" s="6">
        <f t="shared" si="8"/>
        <v>6.8</v>
      </c>
      <c r="V44" s="6">
        <f t="shared" si="9"/>
        <v>8</v>
      </c>
      <c r="W44" s="14">
        <f t="shared" si="10"/>
        <v>7.3</v>
      </c>
      <c r="X44" s="4">
        <f>ROUND(IF('Indicator Data'!M46=0,0,IF('Indicator Data'!M46&gt;X$139,10,IF('Indicator Data'!M46&lt;X$140,0,10-(X$139-'Indicator Data'!M46)/(X$139-X$140)*10))),1)</f>
        <v>4.8</v>
      </c>
      <c r="Y44" s="4">
        <f>ROUND(IF('Indicator Data'!N46=0,0,IF('Indicator Data'!N46&gt;Y$139,10,IF('Indicator Data'!N46&lt;Y$140,0,10-(Y$139-'Indicator Data'!N46)/(Y$139-Y$140)*10))),1)</f>
        <v>1.9</v>
      </c>
      <c r="Z44" s="6">
        <f t="shared" si="11"/>
        <v>3.5</v>
      </c>
      <c r="AA44" s="6">
        <f>IF('Indicator Data'!K46=5,10,IF('Indicator Data'!K46=4,8,IF('Indicator Data'!K46=3,5,IF('Indicator Data'!K46=2,2,IF('Indicator Data'!K46=1,1,0)))))</f>
        <v>0</v>
      </c>
      <c r="AB44" s="191">
        <f>IF('Indicator Data'!L46="No data","x",IF('Indicator Data'!L46&gt;1000,10,IF('Indicator Data'!L46&gt;=500,9,IF('Indicator Data'!L46&gt;=240,8,IF('Indicator Data'!L46&gt;=120,7,IF('Indicator Data'!L46&gt;=60,6,IF('Indicator Data'!L46&gt;=20,5,IF('Indicator Data'!L46&gt;=1,4,0))))))))</f>
        <v>0</v>
      </c>
      <c r="AC44" s="6">
        <f t="shared" si="12"/>
        <v>0</v>
      </c>
      <c r="AD44" s="7">
        <f t="shared" si="13"/>
        <v>1.8</v>
      </c>
    </row>
    <row r="45" spans="1:30" s="11" customFormat="1" x14ac:dyDescent="0.25">
      <c r="A45" s="11" t="s">
        <v>365</v>
      </c>
      <c r="B45" s="30" t="s">
        <v>10</v>
      </c>
      <c r="C45" s="30" t="s">
        <v>493</v>
      </c>
      <c r="D45" s="4">
        <f>ROUND(IF('Indicator Data'!G47=0,0,IF(LOG('Indicator Data'!G47)&gt;D$139,10,IF(LOG('Indicator Data'!G47)&lt;D$140,0,10-(D$139-LOG('Indicator Data'!G47))/(D$139-D$140)*10))),1)</f>
        <v>6.2</v>
      </c>
      <c r="E45" s="4">
        <f>IF('Indicator Data'!D47="No data","x",ROUND(IF(('Indicator Data'!D47)&gt;E$139,10,IF(('Indicator Data'!D47)&lt;E$140,0,10-(E$139-('Indicator Data'!D47))/(E$139-E$140)*10)),1))</f>
        <v>3.9</v>
      </c>
      <c r="F45" s="58">
        <f>'Indicator Data'!E47/'Indicator Data'!$BC47</f>
        <v>0.22421687134582705</v>
      </c>
      <c r="G45" s="58">
        <f>'Indicator Data'!F47/'Indicator Data'!$BC47</f>
        <v>0.10912882369158149</v>
      </c>
      <c r="H45" s="58">
        <f t="shared" si="0"/>
        <v>0.13939064159580888</v>
      </c>
      <c r="I45" s="4">
        <f t="shared" si="1"/>
        <v>3.5</v>
      </c>
      <c r="J45" s="4">
        <f>ROUND(IF('Indicator Data'!I47=0,0,IF(LOG('Indicator Data'!I47)&gt;J$139,10,IF(LOG('Indicator Data'!I47)&lt;J$140,0,10-(J$139-LOG('Indicator Data'!I47))/(J$139-J$140)*10))),1)</f>
        <v>10</v>
      </c>
      <c r="K45" s="58">
        <f>'Indicator Data'!G47/'Indicator Data'!$BC47</f>
        <v>2.1231794302869322E-2</v>
      </c>
      <c r="L45" s="58">
        <f>'Indicator Data'!I47/'Indicator Data'!$BD47</f>
        <v>5.2290724809884281E-2</v>
      </c>
      <c r="M45" s="4">
        <f t="shared" si="2"/>
        <v>10</v>
      </c>
      <c r="N45" s="4">
        <f t="shared" si="3"/>
        <v>10</v>
      </c>
      <c r="O45" s="4">
        <f>ROUND(IF('Indicator Data'!J47=0,0,IF('Indicator Data'!J47&gt;O$139,10,IF('Indicator Data'!J47&lt;O$140,0,10-(O$139-'Indicator Data'!J47)/(O$139-O$140)*10))),1)</f>
        <v>5.9</v>
      </c>
      <c r="P45" s="153">
        <f t="shared" si="4"/>
        <v>10</v>
      </c>
      <c r="Q45" s="153">
        <f t="shared" si="5"/>
        <v>8</v>
      </c>
      <c r="R45" s="4">
        <f>IF('Indicator Data'!H47="No data","x",ROUND(IF('Indicator Data'!H47=0,0,IF('Indicator Data'!H47&gt;R$139,10,IF('Indicator Data'!H47&lt;R$140,0,10-(R$139-'Indicator Data'!H47)/(R$139-R$140)*10))),1))</f>
        <v>8</v>
      </c>
      <c r="S45" s="6">
        <f t="shared" si="6"/>
        <v>3.9</v>
      </c>
      <c r="T45" s="6">
        <f t="shared" si="7"/>
        <v>8.8000000000000007</v>
      </c>
      <c r="U45" s="6">
        <f t="shared" si="8"/>
        <v>3.5</v>
      </c>
      <c r="V45" s="6">
        <f t="shared" si="9"/>
        <v>8</v>
      </c>
      <c r="W45" s="14">
        <f t="shared" si="10"/>
        <v>6.7</v>
      </c>
      <c r="X45" s="4">
        <f>ROUND(IF('Indicator Data'!M47=0,0,IF('Indicator Data'!M47&gt;X$139,10,IF('Indicator Data'!M47&lt;X$140,0,10-(X$139-'Indicator Data'!M47)/(X$139-X$140)*10))),1)</f>
        <v>4.8</v>
      </c>
      <c r="Y45" s="4">
        <f>ROUND(IF('Indicator Data'!N47=0,0,IF('Indicator Data'!N47&gt;Y$139,10,IF('Indicator Data'!N47&lt;Y$140,0,10-(Y$139-'Indicator Data'!N47)/(Y$139-Y$140)*10))),1)</f>
        <v>1.9</v>
      </c>
      <c r="Z45" s="6">
        <f t="shared" si="11"/>
        <v>3.5</v>
      </c>
      <c r="AA45" s="6">
        <f>IF('Indicator Data'!K47=5,10,IF('Indicator Data'!K47=4,8,IF('Indicator Data'!K47=3,5,IF('Indicator Data'!K47=2,2,IF('Indicator Data'!K47=1,1,0)))))</f>
        <v>0</v>
      </c>
      <c r="AB45" s="191">
        <f>IF('Indicator Data'!L47="No data","x",IF('Indicator Data'!L47&gt;1000,10,IF('Indicator Data'!L47&gt;=500,9,IF('Indicator Data'!L47&gt;=240,8,IF('Indicator Data'!L47&gt;=120,7,IF('Indicator Data'!L47&gt;=60,6,IF('Indicator Data'!L47&gt;=20,5,IF('Indicator Data'!L47&gt;=1,4,0))))))))</f>
        <v>0</v>
      </c>
      <c r="AC45" s="6">
        <f t="shared" si="12"/>
        <v>0</v>
      </c>
      <c r="AD45" s="7">
        <f t="shared" si="13"/>
        <v>1.8</v>
      </c>
    </row>
    <row r="46" spans="1:30" s="11" customFormat="1" x14ac:dyDescent="0.25">
      <c r="A46" s="11" t="s">
        <v>368</v>
      </c>
      <c r="B46" s="30" t="s">
        <v>10</v>
      </c>
      <c r="C46" s="30" t="s">
        <v>496</v>
      </c>
      <c r="D46" s="4">
        <f>ROUND(IF('Indicator Data'!G48=0,0,IF(LOG('Indicator Data'!G48)&gt;D$139,10,IF(LOG('Indicator Data'!G48)&lt;D$140,0,10-(D$139-LOG('Indicator Data'!G48))/(D$139-D$140)*10))),1)</f>
        <v>0</v>
      </c>
      <c r="E46" s="4">
        <f>IF('Indicator Data'!D48="No data","x",ROUND(IF(('Indicator Data'!D48)&gt;E$139,10,IF(('Indicator Data'!D48)&lt;E$140,0,10-(E$139-('Indicator Data'!D48))/(E$139-E$140)*10)),1))</f>
        <v>1.1000000000000001</v>
      </c>
      <c r="F46" s="58">
        <f>'Indicator Data'!E48/'Indicator Data'!$BC48</f>
        <v>0</v>
      </c>
      <c r="G46" s="58">
        <f>'Indicator Data'!F48/'Indicator Data'!$BC48</f>
        <v>0</v>
      </c>
      <c r="H46" s="58">
        <f t="shared" si="0"/>
        <v>0</v>
      </c>
      <c r="I46" s="4">
        <f t="shared" si="1"/>
        <v>0</v>
      </c>
      <c r="J46" s="4">
        <f>ROUND(IF('Indicator Data'!I48=0,0,IF(LOG('Indicator Data'!I48)&gt;J$139,10,IF(LOG('Indicator Data'!I48)&lt;J$140,0,10-(J$139-LOG('Indicator Data'!I48))/(J$139-J$140)*10))),1)</f>
        <v>10</v>
      </c>
      <c r="K46" s="58">
        <f>'Indicator Data'!G48/'Indicator Data'!$BC48</f>
        <v>0</v>
      </c>
      <c r="L46" s="58">
        <f>'Indicator Data'!I48/'Indicator Data'!$BD48</f>
        <v>5.2290724809884281E-2</v>
      </c>
      <c r="M46" s="4">
        <f t="shared" si="2"/>
        <v>0</v>
      </c>
      <c r="N46" s="4">
        <f t="shared" si="3"/>
        <v>10</v>
      </c>
      <c r="O46" s="4">
        <f>ROUND(IF('Indicator Data'!J48=0,0,IF('Indicator Data'!J48&gt;O$139,10,IF('Indicator Data'!J48&lt;O$140,0,10-(O$139-'Indicator Data'!J48)/(O$139-O$140)*10))),1)</f>
        <v>5.9</v>
      </c>
      <c r="P46" s="153">
        <f t="shared" si="4"/>
        <v>10</v>
      </c>
      <c r="Q46" s="153">
        <f t="shared" si="5"/>
        <v>8</v>
      </c>
      <c r="R46" s="4">
        <f>IF('Indicator Data'!H48="No data","x",ROUND(IF('Indicator Data'!H48=0,0,IF('Indicator Data'!H48&gt;R$139,10,IF('Indicator Data'!H48&lt;R$140,0,10-(R$139-'Indicator Data'!H48)/(R$139-R$140)*10))),1))</f>
        <v>0</v>
      </c>
      <c r="S46" s="6">
        <f t="shared" si="6"/>
        <v>1.1000000000000001</v>
      </c>
      <c r="T46" s="6">
        <f t="shared" si="7"/>
        <v>0</v>
      </c>
      <c r="U46" s="6">
        <f t="shared" si="8"/>
        <v>0</v>
      </c>
      <c r="V46" s="6">
        <f t="shared" si="9"/>
        <v>4</v>
      </c>
      <c r="W46" s="14">
        <f t="shared" si="10"/>
        <v>1.4</v>
      </c>
      <c r="X46" s="4">
        <f>ROUND(IF('Indicator Data'!M48=0,0,IF('Indicator Data'!M48&gt;X$139,10,IF('Indicator Data'!M48&lt;X$140,0,10-(X$139-'Indicator Data'!M48)/(X$139-X$140)*10))),1)</f>
        <v>4.8</v>
      </c>
      <c r="Y46" s="4">
        <f>ROUND(IF('Indicator Data'!N48=0,0,IF('Indicator Data'!N48&gt;Y$139,10,IF('Indicator Data'!N48&lt;Y$140,0,10-(Y$139-'Indicator Data'!N48)/(Y$139-Y$140)*10))),1)</f>
        <v>1.9</v>
      </c>
      <c r="Z46" s="6">
        <f t="shared" si="11"/>
        <v>3.5</v>
      </c>
      <c r="AA46" s="6">
        <f>IF('Indicator Data'!K48=5,10,IF('Indicator Data'!K48=4,8,IF('Indicator Data'!K48=3,5,IF('Indicator Data'!K48=2,2,IF('Indicator Data'!K48=1,1,0)))))</f>
        <v>0</v>
      </c>
      <c r="AB46" s="191">
        <f>IF('Indicator Data'!L48="No data","x",IF('Indicator Data'!L48&gt;1000,10,IF('Indicator Data'!L48&gt;=500,9,IF('Indicator Data'!L48&gt;=240,8,IF('Indicator Data'!L48&gt;=120,7,IF('Indicator Data'!L48&gt;=60,6,IF('Indicator Data'!L48&gt;=20,5,IF('Indicator Data'!L48&gt;=1,4,0))))))))</f>
        <v>0</v>
      </c>
      <c r="AC46" s="6">
        <f t="shared" si="12"/>
        <v>0</v>
      </c>
      <c r="AD46" s="7">
        <f t="shared" si="13"/>
        <v>1.8</v>
      </c>
    </row>
    <row r="47" spans="1:30" s="11" customFormat="1" x14ac:dyDescent="0.25">
      <c r="A47" s="11" t="s">
        <v>364</v>
      </c>
      <c r="B47" s="30" t="s">
        <v>10</v>
      </c>
      <c r="C47" s="30" t="s">
        <v>492</v>
      </c>
      <c r="D47" s="4">
        <f>ROUND(IF('Indicator Data'!G49=0,0,IF(LOG('Indicator Data'!G49)&gt;D$139,10,IF(LOG('Indicator Data'!G49)&lt;D$140,0,10-(D$139-LOG('Indicator Data'!G49))/(D$139-D$140)*10))),1)</f>
        <v>6.2</v>
      </c>
      <c r="E47" s="4">
        <f>IF('Indicator Data'!D49="No data","x",ROUND(IF(('Indicator Data'!D49)&gt;E$139,10,IF(('Indicator Data'!D49)&lt;E$140,0,10-(E$139-('Indicator Data'!D49))/(E$139-E$140)*10)),1))</f>
        <v>4.3</v>
      </c>
      <c r="F47" s="58">
        <f>'Indicator Data'!E49/'Indicator Data'!$BC49</f>
        <v>0.337656303185356</v>
      </c>
      <c r="G47" s="58">
        <f>'Indicator Data'!F49/'Indicator Data'!$BC49</f>
        <v>0.2493872276303592</v>
      </c>
      <c r="H47" s="58">
        <f t="shared" si="0"/>
        <v>0.23117495850026781</v>
      </c>
      <c r="I47" s="4">
        <f t="shared" si="1"/>
        <v>5.8</v>
      </c>
      <c r="J47" s="4">
        <f>ROUND(IF('Indicator Data'!I49=0,0,IF(LOG('Indicator Data'!I49)&gt;J$139,10,IF(LOG('Indicator Data'!I49)&lt;J$140,0,10-(J$139-LOG('Indicator Data'!I49))/(J$139-J$140)*10))),1)</f>
        <v>10</v>
      </c>
      <c r="K47" s="58">
        <f>'Indicator Data'!G49/'Indicator Data'!$BC49</f>
        <v>1.8654165666638356E-2</v>
      </c>
      <c r="L47" s="58">
        <f>'Indicator Data'!I49/'Indicator Data'!$BD49</f>
        <v>5.2290724809884281E-2</v>
      </c>
      <c r="M47" s="4">
        <f t="shared" si="2"/>
        <v>10</v>
      </c>
      <c r="N47" s="4">
        <f t="shared" si="3"/>
        <v>10</v>
      </c>
      <c r="O47" s="4">
        <f>ROUND(IF('Indicator Data'!J49=0,0,IF('Indicator Data'!J49&gt;O$139,10,IF('Indicator Data'!J49&lt;O$140,0,10-(O$139-'Indicator Data'!J49)/(O$139-O$140)*10))),1)</f>
        <v>5.9</v>
      </c>
      <c r="P47" s="153">
        <f t="shared" si="4"/>
        <v>10</v>
      </c>
      <c r="Q47" s="153">
        <f t="shared" si="5"/>
        <v>8</v>
      </c>
      <c r="R47" s="4">
        <f>IF('Indicator Data'!H49="No data","x",ROUND(IF('Indicator Data'!H49=0,0,IF('Indicator Data'!H49&gt;R$139,10,IF('Indicator Data'!H49&lt;R$140,0,10-(R$139-'Indicator Data'!H49)/(R$139-R$140)*10))),1))</f>
        <v>9</v>
      </c>
      <c r="S47" s="6">
        <f t="shared" si="6"/>
        <v>4.3</v>
      </c>
      <c r="T47" s="6">
        <f t="shared" si="7"/>
        <v>8.8000000000000007</v>
      </c>
      <c r="U47" s="6">
        <f t="shared" si="8"/>
        <v>5.8</v>
      </c>
      <c r="V47" s="6">
        <f t="shared" si="9"/>
        <v>8.5</v>
      </c>
      <c r="W47" s="14">
        <f t="shared" si="10"/>
        <v>7.3</v>
      </c>
      <c r="X47" s="4">
        <f>ROUND(IF('Indicator Data'!M49=0,0,IF('Indicator Data'!M49&gt;X$139,10,IF('Indicator Data'!M49&lt;X$140,0,10-(X$139-'Indicator Data'!M49)/(X$139-X$140)*10))),1)</f>
        <v>4.8</v>
      </c>
      <c r="Y47" s="4">
        <f>ROUND(IF('Indicator Data'!N49=0,0,IF('Indicator Data'!N49&gt;Y$139,10,IF('Indicator Data'!N49&lt;Y$140,0,10-(Y$139-'Indicator Data'!N49)/(Y$139-Y$140)*10))),1)</f>
        <v>1.9</v>
      </c>
      <c r="Z47" s="6">
        <f t="shared" si="11"/>
        <v>3.5</v>
      </c>
      <c r="AA47" s="6">
        <f>IF('Indicator Data'!K49=5,10,IF('Indicator Data'!K49=4,8,IF('Indicator Data'!K49=3,5,IF('Indicator Data'!K49=2,2,IF('Indicator Data'!K49=1,1,0)))))</f>
        <v>0</v>
      </c>
      <c r="AB47" s="191">
        <f>IF('Indicator Data'!L49="No data","x",IF('Indicator Data'!L49&gt;1000,10,IF('Indicator Data'!L49&gt;=500,9,IF('Indicator Data'!L49&gt;=240,8,IF('Indicator Data'!L49&gt;=120,7,IF('Indicator Data'!L49&gt;=60,6,IF('Indicator Data'!L49&gt;=20,5,IF('Indicator Data'!L49&gt;=1,4,0))))))))</f>
        <v>0</v>
      </c>
      <c r="AC47" s="6">
        <f t="shared" si="12"/>
        <v>0</v>
      </c>
      <c r="AD47" s="7">
        <f t="shared" si="13"/>
        <v>1.8</v>
      </c>
    </row>
    <row r="48" spans="1:30" s="11" customFormat="1" x14ac:dyDescent="0.25">
      <c r="A48" s="11" t="s">
        <v>370</v>
      </c>
      <c r="B48" s="30" t="s">
        <v>10</v>
      </c>
      <c r="C48" s="30" t="s">
        <v>498</v>
      </c>
      <c r="D48" s="4">
        <f>ROUND(IF('Indicator Data'!G50=0,0,IF(LOG('Indicator Data'!G50)&gt;D$139,10,IF(LOG('Indicator Data'!G50)&lt;D$140,0,10-(D$139-LOG('Indicator Data'!G50))/(D$139-D$140)*10))),1)</f>
        <v>5.7</v>
      </c>
      <c r="E48" s="4">
        <f>IF('Indicator Data'!D50="No data","x",ROUND(IF(('Indicator Data'!D50)&gt;E$139,10,IF(('Indicator Data'!D50)&lt;E$140,0,10-(E$139-('Indicator Data'!D50))/(E$139-E$140)*10)),1))</f>
        <v>5</v>
      </c>
      <c r="F48" s="58">
        <f>'Indicator Data'!E50/'Indicator Data'!$BC50</f>
        <v>0.49602308571079212</v>
      </c>
      <c r="G48" s="58">
        <f>'Indicator Data'!F50/'Indicator Data'!$BC50</f>
        <v>0.10955927889936626</v>
      </c>
      <c r="H48" s="58">
        <f t="shared" si="0"/>
        <v>0.27540136258023762</v>
      </c>
      <c r="I48" s="4">
        <f t="shared" si="1"/>
        <v>6.9</v>
      </c>
      <c r="J48" s="4">
        <f>ROUND(IF('Indicator Data'!I50=0,0,IF(LOG('Indicator Data'!I50)&gt;J$139,10,IF(LOG('Indicator Data'!I50)&lt;J$140,0,10-(J$139-LOG('Indicator Data'!I50))/(J$139-J$140)*10))),1)</f>
        <v>10</v>
      </c>
      <c r="K48" s="58">
        <f>'Indicator Data'!G50/'Indicator Data'!$BC50</f>
        <v>1.5299771924353625E-2</v>
      </c>
      <c r="L48" s="58">
        <f>'Indicator Data'!I50/'Indicator Data'!$BD50</f>
        <v>5.2290724809884281E-2</v>
      </c>
      <c r="M48" s="4">
        <f t="shared" si="2"/>
        <v>10</v>
      </c>
      <c r="N48" s="4">
        <f t="shared" si="3"/>
        <v>10</v>
      </c>
      <c r="O48" s="4">
        <f>ROUND(IF('Indicator Data'!J50=0,0,IF('Indicator Data'!J50&gt;O$139,10,IF('Indicator Data'!J50&lt;O$140,0,10-(O$139-'Indicator Data'!J50)/(O$139-O$140)*10))),1)</f>
        <v>5.9</v>
      </c>
      <c r="P48" s="153">
        <f t="shared" si="4"/>
        <v>10</v>
      </c>
      <c r="Q48" s="153">
        <f t="shared" si="5"/>
        <v>8</v>
      </c>
      <c r="R48" s="4">
        <f>IF('Indicator Data'!H50="No data","x",ROUND(IF('Indicator Data'!H50=0,0,IF('Indicator Data'!H50&gt;R$139,10,IF('Indicator Data'!H50&lt;R$140,0,10-(R$139-'Indicator Data'!H50)/(R$139-R$140)*10))),1))</f>
        <v>3</v>
      </c>
      <c r="S48" s="6">
        <f t="shared" si="6"/>
        <v>5</v>
      </c>
      <c r="T48" s="6">
        <f t="shared" si="7"/>
        <v>8.6999999999999993</v>
      </c>
      <c r="U48" s="6">
        <f t="shared" si="8"/>
        <v>6.9</v>
      </c>
      <c r="V48" s="6">
        <f t="shared" si="9"/>
        <v>5.5</v>
      </c>
      <c r="W48" s="14">
        <f t="shared" si="10"/>
        <v>6.8</v>
      </c>
      <c r="X48" s="4">
        <f>ROUND(IF('Indicator Data'!M50=0,0,IF('Indicator Data'!M50&gt;X$139,10,IF('Indicator Data'!M50&lt;X$140,0,10-(X$139-'Indicator Data'!M50)/(X$139-X$140)*10))),1)</f>
        <v>4.8</v>
      </c>
      <c r="Y48" s="4">
        <f>ROUND(IF('Indicator Data'!N50=0,0,IF('Indicator Data'!N50&gt;Y$139,10,IF('Indicator Data'!N50&lt;Y$140,0,10-(Y$139-'Indicator Data'!N50)/(Y$139-Y$140)*10))),1)</f>
        <v>1.9</v>
      </c>
      <c r="Z48" s="6">
        <f t="shared" si="11"/>
        <v>3.5</v>
      </c>
      <c r="AA48" s="6">
        <f>IF('Indicator Data'!K50=5,10,IF('Indicator Data'!K50=4,8,IF('Indicator Data'!K50=3,5,IF('Indicator Data'!K50=2,2,IF('Indicator Data'!K50=1,1,0)))))</f>
        <v>0</v>
      </c>
      <c r="AB48" s="191">
        <f>IF('Indicator Data'!L50="No data","x",IF('Indicator Data'!L50&gt;1000,10,IF('Indicator Data'!L50&gt;=500,9,IF('Indicator Data'!L50&gt;=240,8,IF('Indicator Data'!L50&gt;=120,7,IF('Indicator Data'!L50&gt;=60,6,IF('Indicator Data'!L50&gt;=20,5,IF('Indicator Data'!L50&gt;=1,4,0))))))))</f>
        <v>0</v>
      </c>
      <c r="AC48" s="6">
        <f t="shared" si="12"/>
        <v>0</v>
      </c>
      <c r="AD48" s="7">
        <f t="shared" si="13"/>
        <v>1.8</v>
      </c>
    </row>
    <row r="49" spans="1:30" s="11" customFormat="1" x14ac:dyDescent="0.25">
      <c r="A49" s="11" t="s">
        <v>361</v>
      </c>
      <c r="B49" s="30" t="s">
        <v>10</v>
      </c>
      <c r="C49" s="30" t="s">
        <v>489</v>
      </c>
      <c r="D49" s="4">
        <f>ROUND(IF('Indicator Data'!G51=0,0,IF(LOG('Indicator Data'!G51)&gt;D$139,10,IF(LOG('Indicator Data'!G51)&lt;D$140,0,10-(D$139-LOG('Indicator Data'!G51))/(D$139-D$140)*10))),1)</f>
        <v>4.7</v>
      </c>
      <c r="E49" s="4">
        <f>IF('Indicator Data'!D51="No data","x",ROUND(IF(('Indicator Data'!D51)&gt;E$139,10,IF(('Indicator Data'!D51)&lt;E$140,0,10-(E$139-('Indicator Data'!D51))/(E$139-E$140)*10)),1))</f>
        <v>4.3</v>
      </c>
      <c r="F49" s="58">
        <f>'Indicator Data'!E51/'Indicator Data'!$BC51</f>
        <v>0.34768966212020647</v>
      </c>
      <c r="G49" s="58">
        <f>'Indicator Data'!F51/'Indicator Data'!$BC51</f>
        <v>2.9542692575198069E-2</v>
      </c>
      <c r="H49" s="58">
        <f t="shared" si="0"/>
        <v>0.18123050420390274</v>
      </c>
      <c r="I49" s="4">
        <f t="shared" si="1"/>
        <v>4.5</v>
      </c>
      <c r="J49" s="4">
        <f>ROUND(IF('Indicator Data'!I51=0,0,IF(LOG('Indicator Data'!I51)&gt;J$139,10,IF(LOG('Indicator Data'!I51)&lt;J$140,0,10-(J$139-LOG('Indicator Data'!I51))/(J$139-J$140)*10))),1)</f>
        <v>10</v>
      </c>
      <c r="K49" s="58">
        <f>'Indicator Data'!G51/'Indicator Data'!$BC51</f>
        <v>5.1398669467396275E-3</v>
      </c>
      <c r="L49" s="58">
        <f>'Indicator Data'!I51/'Indicator Data'!$BD51</f>
        <v>5.2290724809884281E-2</v>
      </c>
      <c r="M49" s="4">
        <f t="shared" si="2"/>
        <v>3.4</v>
      </c>
      <c r="N49" s="4">
        <f t="shared" si="3"/>
        <v>10</v>
      </c>
      <c r="O49" s="4">
        <f>ROUND(IF('Indicator Data'!J51=0,0,IF('Indicator Data'!J51&gt;O$139,10,IF('Indicator Data'!J51&lt;O$140,0,10-(O$139-'Indicator Data'!J51)/(O$139-O$140)*10))),1)</f>
        <v>5.9</v>
      </c>
      <c r="P49" s="153">
        <f t="shared" si="4"/>
        <v>10</v>
      </c>
      <c r="Q49" s="153">
        <f t="shared" si="5"/>
        <v>8</v>
      </c>
      <c r="R49" s="4">
        <f>IF('Indicator Data'!H51="No data","x",ROUND(IF('Indicator Data'!H51=0,0,IF('Indicator Data'!H51&gt;R$139,10,IF('Indicator Data'!H51&lt;R$140,0,10-(R$139-'Indicator Data'!H51)/(R$139-R$140)*10))),1))</f>
        <v>4</v>
      </c>
      <c r="S49" s="6">
        <f t="shared" si="6"/>
        <v>4.3</v>
      </c>
      <c r="T49" s="6">
        <f t="shared" si="7"/>
        <v>4.0999999999999996</v>
      </c>
      <c r="U49" s="6">
        <f t="shared" si="8"/>
        <v>4.5</v>
      </c>
      <c r="V49" s="6">
        <f t="shared" si="9"/>
        <v>6</v>
      </c>
      <c r="W49" s="14">
        <f t="shared" si="10"/>
        <v>4.8</v>
      </c>
      <c r="X49" s="4">
        <f>ROUND(IF('Indicator Data'!M51=0,0,IF('Indicator Data'!M51&gt;X$139,10,IF('Indicator Data'!M51&lt;X$140,0,10-(X$139-'Indicator Data'!M51)/(X$139-X$140)*10))),1)</f>
        <v>4.8</v>
      </c>
      <c r="Y49" s="4">
        <f>ROUND(IF('Indicator Data'!N51=0,0,IF('Indicator Data'!N51&gt;Y$139,10,IF('Indicator Data'!N51&lt;Y$140,0,10-(Y$139-'Indicator Data'!N51)/(Y$139-Y$140)*10))),1)</f>
        <v>1.9</v>
      </c>
      <c r="Z49" s="6">
        <f t="shared" si="11"/>
        <v>3.5</v>
      </c>
      <c r="AA49" s="6">
        <f>IF('Indicator Data'!K51=5,10,IF('Indicator Data'!K51=4,8,IF('Indicator Data'!K51=3,5,IF('Indicator Data'!K51=2,2,IF('Indicator Data'!K51=1,1,0)))))</f>
        <v>0</v>
      </c>
      <c r="AB49" s="191">
        <f>IF('Indicator Data'!L51="No data","x",IF('Indicator Data'!L51&gt;1000,10,IF('Indicator Data'!L51&gt;=500,9,IF('Indicator Data'!L51&gt;=240,8,IF('Indicator Data'!L51&gt;=120,7,IF('Indicator Data'!L51&gt;=60,6,IF('Indicator Data'!L51&gt;=20,5,IF('Indicator Data'!L51&gt;=1,4,0))))))))</f>
        <v>0</v>
      </c>
      <c r="AC49" s="6">
        <f t="shared" si="12"/>
        <v>0</v>
      </c>
      <c r="AD49" s="7">
        <f t="shared" si="13"/>
        <v>1.8</v>
      </c>
    </row>
    <row r="50" spans="1:30" s="11" customFormat="1" x14ac:dyDescent="0.25">
      <c r="A50" s="11" t="s">
        <v>362</v>
      </c>
      <c r="B50" s="30" t="s">
        <v>10</v>
      </c>
      <c r="C50" s="30" t="s">
        <v>490</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3.9</v>
      </c>
      <c r="F50" s="58">
        <f>'Indicator Data'!E52/'Indicator Data'!$BC52</f>
        <v>0.33022380835342946</v>
      </c>
      <c r="G50" s="58">
        <f>'Indicator Data'!F52/'Indicator Data'!$BC52</f>
        <v>0.20906960133819216</v>
      </c>
      <c r="H50" s="58">
        <f t="shared" si="0"/>
        <v>0.21737930451126278</v>
      </c>
      <c r="I50" s="4">
        <f t="shared" si="1"/>
        <v>5.4</v>
      </c>
      <c r="J50" s="4">
        <f>ROUND(IF('Indicator Data'!I52=0,0,IF(LOG('Indicator Data'!I52)&gt;J$139,10,IF(LOG('Indicator Data'!I52)&lt;J$140,0,10-(J$139-LOG('Indicator Data'!I52))/(J$139-J$140)*10))),1)</f>
        <v>10</v>
      </c>
      <c r="K50" s="58">
        <f>'Indicator Data'!G52/'Indicator Data'!$BC52</f>
        <v>9.8758195201343792E-3</v>
      </c>
      <c r="L50" s="58">
        <f>'Indicator Data'!I52/'Indicator Data'!$BD52</f>
        <v>5.2290724809884281E-2</v>
      </c>
      <c r="M50" s="4">
        <f t="shared" si="2"/>
        <v>6.6</v>
      </c>
      <c r="N50" s="4">
        <f t="shared" si="3"/>
        <v>10</v>
      </c>
      <c r="O50" s="4">
        <f>ROUND(IF('Indicator Data'!J52=0,0,IF('Indicator Data'!J52&gt;O$139,10,IF('Indicator Data'!J52&lt;O$140,0,10-(O$139-'Indicator Data'!J52)/(O$139-O$140)*10))),1)</f>
        <v>5.9</v>
      </c>
      <c r="P50" s="153">
        <f t="shared" si="4"/>
        <v>10</v>
      </c>
      <c r="Q50" s="153">
        <f t="shared" si="5"/>
        <v>8</v>
      </c>
      <c r="R50" s="4">
        <f>IF('Indicator Data'!H52="No data","x",ROUND(IF('Indicator Data'!H52=0,0,IF('Indicator Data'!H52&gt;R$139,10,IF('Indicator Data'!H52&lt;R$140,0,10-(R$139-'Indicator Data'!H52)/(R$139-R$140)*10))),1))</f>
        <v>7</v>
      </c>
      <c r="S50" s="6">
        <f t="shared" si="6"/>
        <v>3.9</v>
      </c>
      <c r="T50" s="6">
        <f t="shared" si="7"/>
        <v>5.9</v>
      </c>
      <c r="U50" s="6">
        <f t="shared" si="8"/>
        <v>5.4</v>
      </c>
      <c r="V50" s="6">
        <f t="shared" si="9"/>
        <v>7.5</v>
      </c>
      <c r="W50" s="14">
        <f t="shared" si="10"/>
        <v>5.8</v>
      </c>
      <c r="X50" s="4">
        <f>ROUND(IF('Indicator Data'!M52=0,0,IF('Indicator Data'!M52&gt;X$139,10,IF('Indicator Data'!M52&lt;X$140,0,10-(X$139-'Indicator Data'!M52)/(X$139-X$140)*10))),1)</f>
        <v>4.8</v>
      </c>
      <c r="Y50" s="4">
        <f>ROUND(IF('Indicator Data'!N52=0,0,IF('Indicator Data'!N52&gt;Y$139,10,IF('Indicator Data'!N52&lt;Y$140,0,10-(Y$139-'Indicator Data'!N52)/(Y$139-Y$140)*10))),1)</f>
        <v>1.9</v>
      </c>
      <c r="Z50" s="6">
        <f t="shared" si="11"/>
        <v>3.5</v>
      </c>
      <c r="AA50" s="6">
        <f>IF('Indicator Data'!K52=5,10,IF('Indicator Data'!K52=4,8,IF('Indicator Data'!K52=3,5,IF('Indicator Data'!K52=2,2,IF('Indicator Data'!K52=1,1,0)))))</f>
        <v>0</v>
      </c>
      <c r="AB50" s="191">
        <f>IF('Indicator Data'!L52="No data","x",IF('Indicator Data'!L52&gt;1000,10,IF('Indicator Data'!L52&gt;=500,9,IF('Indicator Data'!L52&gt;=240,8,IF('Indicator Data'!L52&gt;=120,7,IF('Indicator Data'!L52&gt;=60,6,IF('Indicator Data'!L52&gt;=20,5,IF('Indicator Data'!L52&gt;=1,4,0))))))))</f>
        <v>0</v>
      </c>
      <c r="AC50" s="6">
        <f t="shared" si="12"/>
        <v>0</v>
      </c>
      <c r="AD50" s="7">
        <f t="shared" si="13"/>
        <v>1.8</v>
      </c>
    </row>
    <row r="51" spans="1:30" s="11" customFormat="1" x14ac:dyDescent="0.25">
      <c r="A51" s="11" t="s">
        <v>372</v>
      </c>
      <c r="B51" s="30" t="s">
        <v>10</v>
      </c>
      <c r="C51" s="30" t="s">
        <v>500</v>
      </c>
      <c r="D51" s="4">
        <f>ROUND(IF('Indicator Data'!G53=0,0,IF(LOG('Indicator Data'!G53)&gt;D$139,10,IF(LOG('Indicator Data'!G53)&lt;D$140,0,10-(D$139-LOG('Indicator Data'!G53))/(D$139-D$140)*10))),1)</f>
        <v>0</v>
      </c>
      <c r="E51" s="4">
        <f>IF('Indicator Data'!D53="No data","x",ROUND(IF(('Indicator Data'!D53)&gt;E$139,10,IF(('Indicator Data'!D53)&lt;E$140,0,10-(E$139-('Indicator Data'!D53))/(E$139-E$140)*10)),1))</f>
        <v>2.1</v>
      </c>
      <c r="F51" s="58">
        <f>'Indicator Data'!E53/'Indicator Data'!$BC53</f>
        <v>0</v>
      </c>
      <c r="G51" s="58">
        <f>'Indicator Data'!F53/'Indicator Data'!$BC53</f>
        <v>0</v>
      </c>
      <c r="H51" s="58">
        <f t="shared" si="0"/>
        <v>0</v>
      </c>
      <c r="I51" s="4">
        <f t="shared" si="1"/>
        <v>0</v>
      </c>
      <c r="J51" s="4">
        <f>ROUND(IF('Indicator Data'!I53=0,0,IF(LOG('Indicator Data'!I53)&gt;J$139,10,IF(LOG('Indicator Data'!I53)&lt;J$140,0,10-(J$139-LOG('Indicator Data'!I53))/(J$139-J$140)*10))),1)</f>
        <v>10</v>
      </c>
      <c r="K51" s="58">
        <f>'Indicator Data'!G53/'Indicator Data'!$BC53</f>
        <v>1.181815355024573E-4</v>
      </c>
      <c r="L51" s="58">
        <f>'Indicator Data'!I53/'Indicator Data'!$BD53</f>
        <v>5.2290724809884281E-2</v>
      </c>
      <c r="M51" s="4">
        <f t="shared" si="2"/>
        <v>0.1</v>
      </c>
      <c r="N51" s="4">
        <f t="shared" si="3"/>
        <v>10</v>
      </c>
      <c r="O51" s="4">
        <f>ROUND(IF('Indicator Data'!J53=0,0,IF('Indicator Data'!J53&gt;O$139,10,IF('Indicator Data'!J53&lt;O$140,0,10-(O$139-'Indicator Data'!J53)/(O$139-O$140)*10))),1)</f>
        <v>5.9</v>
      </c>
      <c r="P51" s="153">
        <f t="shared" si="4"/>
        <v>10</v>
      </c>
      <c r="Q51" s="153">
        <f t="shared" si="5"/>
        <v>8</v>
      </c>
      <c r="R51" s="4">
        <f>IF('Indicator Data'!H53="No data","x",ROUND(IF('Indicator Data'!H53=0,0,IF('Indicator Data'!H53&gt;R$139,10,IF('Indicator Data'!H53&lt;R$140,0,10-(R$139-'Indicator Data'!H53)/(R$139-R$140)*10))),1))</f>
        <v>0</v>
      </c>
      <c r="S51" s="6">
        <f t="shared" si="6"/>
        <v>2.1</v>
      </c>
      <c r="T51" s="6">
        <f t="shared" si="7"/>
        <v>0.1</v>
      </c>
      <c r="U51" s="6">
        <f t="shared" si="8"/>
        <v>0</v>
      </c>
      <c r="V51" s="6">
        <f t="shared" si="9"/>
        <v>4</v>
      </c>
      <c r="W51" s="14">
        <f t="shared" si="10"/>
        <v>1.7</v>
      </c>
      <c r="X51" s="4">
        <f>ROUND(IF('Indicator Data'!M53=0,0,IF('Indicator Data'!M53&gt;X$139,10,IF('Indicator Data'!M53&lt;X$140,0,10-(X$139-'Indicator Data'!M53)/(X$139-X$140)*10))),1)</f>
        <v>4.8</v>
      </c>
      <c r="Y51" s="4">
        <f>ROUND(IF('Indicator Data'!N53=0,0,IF('Indicator Data'!N53&gt;Y$139,10,IF('Indicator Data'!N53&lt;Y$140,0,10-(Y$139-'Indicator Data'!N53)/(Y$139-Y$140)*10))),1)</f>
        <v>1.9</v>
      </c>
      <c r="Z51" s="6">
        <f t="shared" si="11"/>
        <v>3.5</v>
      </c>
      <c r="AA51" s="6">
        <f>IF('Indicator Data'!K53=5,10,IF('Indicator Data'!K53=4,8,IF('Indicator Data'!K53=3,5,IF('Indicator Data'!K53=2,2,IF('Indicator Data'!K53=1,1,0)))))</f>
        <v>0</v>
      </c>
      <c r="AB51" s="191">
        <f>IF('Indicator Data'!L53="No data","x",IF('Indicator Data'!L53&gt;1000,10,IF('Indicator Data'!L53&gt;=500,9,IF('Indicator Data'!L53&gt;=240,8,IF('Indicator Data'!L53&gt;=120,7,IF('Indicator Data'!L53&gt;=60,6,IF('Indicator Data'!L53&gt;=20,5,IF('Indicator Data'!L53&gt;=1,4,0))))))))</f>
        <v>0</v>
      </c>
      <c r="AC51" s="6">
        <f t="shared" si="12"/>
        <v>0</v>
      </c>
      <c r="AD51" s="7">
        <f t="shared" si="13"/>
        <v>1.8</v>
      </c>
    </row>
    <row r="52" spans="1:30" s="11" customFormat="1" x14ac:dyDescent="0.25">
      <c r="A52" s="11" t="s">
        <v>373</v>
      </c>
      <c r="B52" s="30" t="s">
        <v>10</v>
      </c>
      <c r="C52" s="30" t="s">
        <v>501</v>
      </c>
      <c r="D52" s="4">
        <f>ROUND(IF('Indicator Data'!G54=0,0,IF(LOG('Indicator Data'!G54)&gt;D$139,10,IF(LOG('Indicator Data'!G54)&lt;D$140,0,10-(D$139-LOG('Indicator Data'!G54))/(D$139-D$140)*10))),1)</f>
        <v>6.6</v>
      </c>
      <c r="E52" s="4">
        <f>IF('Indicator Data'!D54="No data","x",ROUND(IF(('Indicator Data'!D54)&gt;E$139,10,IF(('Indicator Data'!D54)&lt;E$140,0,10-(E$139-('Indicator Data'!D54))/(E$139-E$140)*10)),1))</f>
        <v>2.9</v>
      </c>
      <c r="F52" s="58">
        <f>'Indicator Data'!E54/'Indicator Data'!$BC54</f>
        <v>0</v>
      </c>
      <c r="G52" s="58">
        <f>'Indicator Data'!F54/'Indicator Data'!$BC54</f>
        <v>0</v>
      </c>
      <c r="H52" s="58">
        <f t="shared" si="0"/>
        <v>0</v>
      </c>
      <c r="I52" s="4">
        <f t="shared" si="1"/>
        <v>0</v>
      </c>
      <c r="J52" s="4">
        <f>ROUND(IF('Indicator Data'!I54=0,0,IF(LOG('Indicator Data'!I54)&gt;J$139,10,IF(LOG('Indicator Data'!I54)&lt;J$140,0,10-(J$139-LOG('Indicator Data'!I54))/(J$139-J$140)*10))),1)</f>
        <v>10</v>
      </c>
      <c r="K52" s="58">
        <f>'Indicator Data'!G54/'Indicator Data'!$BC54</f>
        <v>8.231424458326116E-3</v>
      </c>
      <c r="L52" s="58">
        <f>'Indicator Data'!I54/'Indicator Data'!$BD54</f>
        <v>5.2290724809884281E-2</v>
      </c>
      <c r="M52" s="4">
        <f t="shared" si="2"/>
        <v>5.5</v>
      </c>
      <c r="N52" s="4">
        <f t="shared" si="3"/>
        <v>10</v>
      </c>
      <c r="O52" s="4">
        <f>ROUND(IF('Indicator Data'!J54=0,0,IF('Indicator Data'!J54&gt;O$139,10,IF('Indicator Data'!J54&lt;O$140,0,10-(O$139-'Indicator Data'!J54)/(O$139-O$140)*10))),1)</f>
        <v>5.9</v>
      </c>
      <c r="P52" s="153">
        <f t="shared" si="4"/>
        <v>10</v>
      </c>
      <c r="Q52" s="153">
        <f t="shared" si="5"/>
        <v>8</v>
      </c>
      <c r="R52" s="4">
        <f>IF('Indicator Data'!H54="No data","x",ROUND(IF('Indicator Data'!H54=0,0,IF('Indicator Data'!H54&gt;R$139,10,IF('Indicator Data'!H54&lt;R$140,0,10-(R$139-'Indicator Data'!H54)/(R$139-R$140)*10))),1))</f>
        <v>0</v>
      </c>
      <c r="S52" s="6">
        <f t="shared" si="6"/>
        <v>2.9</v>
      </c>
      <c r="T52" s="6">
        <f t="shared" si="7"/>
        <v>6.1</v>
      </c>
      <c r="U52" s="6">
        <f t="shared" si="8"/>
        <v>0</v>
      </c>
      <c r="V52" s="6">
        <f t="shared" si="9"/>
        <v>4</v>
      </c>
      <c r="W52" s="14">
        <f t="shared" si="10"/>
        <v>3.6</v>
      </c>
      <c r="X52" s="4">
        <f>ROUND(IF('Indicator Data'!M54=0,0,IF('Indicator Data'!M54&gt;X$139,10,IF('Indicator Data'!M54&lt;X$140,0,10-(X$139-'Indicator Data'!M54)/(X$139-X$140)*10))),1)</f>
        <v>4.8</v>
      </c>
      <c r="Y52" s="4">
        <f>ROUND(IF('Indicator Data'!N54=0,0,IF('Indicator Data'!N54&gt;Y$139,10,IF('Indicator Data'!N54&lt;Y$140,0,10-(Y$139-'Indicator Data'!N54)/(Y$139-Y$140)*10))),1)</f>
        <v>1.9</v>
      </c>
      <c r="Z52" s="6">
        <f t="shared" si="11"/>
        <v>3.5</v>
      </c>
      <c r="AA52" s="6">
        <f>IF('Indicator Data'!K54=5,10,IF('Indicator Data'!K54=4,8,IF('Indicator Data'!K54=3,5,IF('Indicator Data'!K54=2,2,IF('Indicator Data'!K54=1,1,0)))))</f>
        <v>0</v>
      </c>
      <c r="AB52" s="191">
        <f>IF('Indicator Data'!L54="No data","x",IF('Indicator Data'!L54&gt;1000,10,IF('Indicator Data'!L54&gt;=500,9,IF('Indicator Data'!L54&gt;=240,8,IF('Indicator Data'!L54&gt;=120,7,IF('Indicator Data'!L54&gt;=60,6,IF('Indicator Data'!L54&gt;=20,5,IF('Indicator Data'!L54&gt;=1,4,0))))))))</f>
        <v>0</v>
      </c>
      <c r="AC52" s="6">
        <f t="shared" si="12"/>
        <v>0</v>
      </c>
      <c r="AD52" s="7">
        <f t="shared" si="13"/>
        <v>1.8</v>
      </c>
    </row>
    <row r="53" spans="1:30" s="11" customFormat="1" x14ac:dyDescent="0.25">
      <c r="A53" s="11" t="s">
        <v>369</v>
      </c>
      <c r="B53" s="30" t="s">
        <v>10</v>
      </c>
      <c r="C53" s="30" t="s">
        <v>497</v>
      </c>
      <c r="D53" s="4">
        <f>ROUND(IF('Indicator Data'!G55=0,0,IF(LOG('Indicator Data'!G55)&gt;D$139,10,IF(LOG('Indicator Data'!G55)&lt;D$140,0,10-(D$139-LOG('Indicator Data'!G55))/(D$139-D$140)*10))),1)</f>
        <v>3.5</v>
      </c>
      <c r="E53" s="4">
        <f>IF('Indicator Data'!D55="No data","x",ROUND(IF(('Indicator Data'!D55)&gt;E$139,10,IF(('Indicator Data'!D55)&lt;E$140,0,10-(E$139-('Indicator Data'!D55))/(E$139-E$140)*10)),1))</f>
        <v>3.9</v>
      </c>
      <c r="F53" s="58">
        <f>'Indicator Data'!E55/'Indicator Data'!$BC55</f>
        <v>0.21463564338157906</v>
      </c>
      <c r="G53" s="58">
        <f>'Indicator Data'!F55/'Indicator Data'!$BC55</f>
        <v>0</v>
      </c>
      <c r="H53" s="58">
        <f t="shared" si="0"/>
        <v>0.10731782169078953</v>
      </c>
      <c r="I53" s="4">
        <f t="shared" si="1"/>
        <v>2.7</v>
      </c>
      <c r="J53" s="4">
        <f>ROUND(IF('Indicator Data'!I55=0,0,IF(LOG('Indicator Data'!I55)&gt;J$139,10,IF(LOG('Indicator Data'!I55)&lt;J$140,0,10-(J$139-LOG('Indicator Data'!I55))/(J$139-J$140)*10))),1)</f>
        <v>10</v>
      </c>
      <c r="K53" s="58">
        <f>'Indicator Data'!G55/'Indicator Data'!$BC55</f>
        <v>1.171350362627784E-2</v>
      </c>
      <c r="L53" s="58">
        <f>'Indicator Data'!I55/'Indicator Data'!$BD55</f>
        <v>5.2290724809884281E-2</v>
      </c>
      <c r="M53" s="4">
        <f t="shared" si="2"/>
        <v>7.8</v>
      </c>
      <c r="N53" s="4">
        <f t="shared" si="3"/>
        <v>10</v>
      </c>
      <c r="O53" s="4">
        <f>ROUND(IF('Indicator Data'!J55=0,0,IF('Indicator Data'!J55&gt;O$139,10,IF('Indicator Data'!J55&lt;O$140,0,10-(O$139-'Indicator Data'!J55)/(O$139-O$140)*10))),1)</f>
        <v>5.9</v>
      </c>
      <c r="P53" s="153">
        <f t="shared" si="4"/>
        <v>10</v>
      </c>
      <c r="Q53" s="153">
        <f t="shared" si="5"/>
        <v>8</v>
      </c>
      <c r="R53" s="4">
        <f>IF('Indicator Data'!H55="No data","x",ROUND(IF('Indicator Data'!H55=0,0,IF('Indicator Data'!H55&gt;R$139,10,IF('Indicator Data'!H55&lt;R$140,0,10-(R$139-'Indicator Data'!H55)/(R$139-R$140)*10))),1))</f>
        <v>8</v>
      </c>
      <c r="S53" s="6">
        <f t="shared" si="6"/>
        <v>3.9</v>
      </c>
      <c r="T53" s="6">
        <f t="shared" si="7"/>
        <v>6.1</v>
      </c>
      <c r="U53" s="6">
        <f t="shared" si="8"/>
        <v>2.7</v>
      </c>
      <c r="V53" s="6">
        <f t="shared" si="9"/>
        <v>8</v>
      </c>
      <c r="W53" s="14">
        <f t="shared" si="10"/>
        <v>5.6</v>
      </c>
      <c r="X53" s="4">
        <f>ROUND(IF('Indicator Data'!M55=0,0,IF('Indicator Data'!M55&gt;X$139,10,IF('Indicator Data'!M55&lt;X$140,0,10-(X$139-'Indicator Data'!M55)/(X$139-X$140)*10))),1)</f>
        <v>4.8</v>
      </c>
      <c r="Y53" s="4">
        <f>ROUND(IF('Indicator Data'!N55=0,0,IF('Indicator Data'!N55&gt;Y$139,10,IF('Indicator Data'!N55&lt;Y$140,0,10-(Y$139-'Indicator Data'!N55)/(Y$139-Y$140)*10))),1)</f>
        <v>1.9</v>
      </c>
      <c r="Z53" s="6">
        <f t="shared" si="11"/>
        <v>3.5</v>
      </c>
      <c r="AA53" s="6">
        <f>IF('Indicator Data'!K55=5,10,IF('Indicator Data'!K55=4,8,IF('Indicator Data'!K55=3,5,IF('Indicator Data'!K55=2,2,IF('Indicator Data'!K55=1,1,0)))))</f>
        <v>0</v>
      </c>
      <c r="AB53" s="191">
        <f>IF('Indicator Data'!L55="No data","x",IF('Indicator Data'!L55&gt;1000,10,IF('Indicator Data'!L55&gt;=500,9,IF('Indicator Data'!L55&gt;=240,8,IF('Indicator Data'!L55&gt;=120,7,IF('Indicator Data'!L55&gt;=60,6,IF('Indicator Data'!L55&gt;=20,5,IF('Indicator Data'!L55&gt;=1,4,0))))))))</f>
        <v>0</v>
      </c>
      <c r="AC53" s="6">
        <f t="shared" si="12"/>
        <v>0</v>
      </c>
      <c r="AD53" s="7">
        <f t="shared" si="13"/>
        <v>1.8</v>
      </c>
    </row>
    <row r="54" spans="1:30" s="11" customFormat="1" x14ac:dyDescent="0.25">
      <c r="A54" s="11" t="s">
        <v>371</v>
      </c>
      <c r="B54" s="30" t="s">
        <v>10</v>
      </c>
      <c r="C54" s="30" t="s">
        <v>499</v>
      </c>
      <c r="D54" s="4">
        <f>ROUND(IF('Indicator Data'!G56=0,0,IF(LOG('Indicator Data'!G56)&gt;D$139,10,IF(LOG('Indicator Data'!G56)&lt;D$140,0,10-(D$139-LOG('Indicator Data'!G56))/(D$139-D$140)*10))),1)</f>
        <v>0</v>
      </c>
      <c r="E54" s="4">
        <f>IF('Indicator Data'!D56="No data","x",ROUND(IF(('Indicator Data'!D56)&gt;E$139,10,IF(('Indicator Data'!D56)&lt;E$140,0,10-(E$139-('Indicator Data'!D56))/(E$139-E$140)*10)),1))</f>
        <v>2.1</v>
      </c>
      <c r="F54" s="58">
        <f>'Indicator Data'!E56/'Indicator Data'!$BC56</f>
        <v>0</v>
      </c>
      <c r="G54" s="58">
        <f>'Indicator Data'!F56/'Indicator Data'!$BC56</f>
        <v>0</v>
      </c>
      <c r="H54" s="58">
        <f t="shared" si="0"/>
        <v>0</v>
      </c>
      <c r="I54" s="4">
        <f t="shared" si="1"/>
        <v>0</v>
      </c>
      <c r="J54" s="4">
        <f>ROUND(IF('Indicator Data'!I56=0,0,IF(LOG('Indicator Data'!I56)&gt;J$139,10,IF(LOG('Indicator Data'!I56)&lt;J$140,0,10-(J$139-LOG('Indicator Data'!I56))/(J$139-J$140)*10))),1)</f>
        <v>10</v>
      </c>
      <c r="K54" s="58">
        <f>'Indicator Data'!G56/'Indicator Data'!$BC56</f>
        <v>0</v>
      </c>
      <c r="L54" s="58">
        <f>'Indicator Data'!I56/'Indicator Data'!$BD56</f>
        <v>5.2290724809884281E-2</v>
      </c>
      <c r="M54" s="4">
        <f t="shared" si="2"/>
        <v>0</v>
      </c>
      <c r="N54" s="4">
        <f t="shared" si="3"/>
        <v>10</v>
      </c>
      <c r="O54" s="4">
        <f>ROUND(IF('Indicator Data'!J56=0,0,IF('Indicator Data'!J56&gt;O$139,10,IF('Indicator Data'!J56&lt;O$140,0,10-(O$139-'Indicator Data'!J56)/(O$139-O$140)*10))),1)</f>
        <v>5.9</v>
      </c>
      <c r="P54" s="153">
        <f t="shared" si="4"/>
        <v>10</v>
      </c>
      <c r="Q54" s="153">
        <f t="shared" si="5"/>
        <v>8</v>
      </c>
      <c r="R54" s="4">
        <f>IF('Indicator Data'!H56="No data","x",ROUND(IF('Indicator Data'!H56=0,0,IF('Indicator Data'!H56&gt;R$139,10,IF('Indicator Data'!H56&lt;R$140,0,10-(R$139-'Indicator Data'!H56)/(R$139-R$140)*10))),1))</f>
        <v>0</v>
      </c>
      <c r="S54" s="6">
        <f t="shared" si="6"/>
        <v>2.1</v>
      </c>
      <c r="T54" s="6">
        <f t="shared" si="7"/>
        <v>0</v>
      </c>
      <c r="U54" s="6">
        <f t="shared" si="8"/>
        <v>0</v>
      </c>
      <c r="V54" s="6">
        <f t="shared" si="9"/>
        <v>4</v>
      </c>
      <c r="W54" s="14">
        <f t="shared" si="10"/>
        <v>1.7</v>
      </c>
      <c r="X54" s="4">
        <f>ROUND(IF('Indicator Data'!M56=0,0,IF('Indicator Data'!M56&gt;X$139,10,IF('Indicator Data'!M56&lt;X$140,0,10-(X$139-'Indicator Data'!M56)/(X$139-X$140)*10))),1)</f>
        <v>4.8</v>
      </c>
      <c r="Y54" s="4">
        <f>ROUND(IF('Indicator Data'!N56=0,0,IF('Indicator Data'!N56&gt;Y$139,10,IF('Indicator Data'!N56&lt;Y$140,0,10-(Y$139-'Indicator Data'!N56)/(Y$139-Y$140)*10))),1)</f>
        <v>1.9</v>
      </c>
      <c r="Z54" s="6">
        <f t="shared" si="11"/>
        <v>3.5</v>
      </c>
      <c r="AA54" s="6">
        <f>IF('Indicator Data'!K56=5,10,IF('Indicator Data'!K56=4,8,IF('Indicator Data'!K56=3,5,IF('Indicator Data'!K56=2,2,IF('Indicator Data'!K56=1,1,0)))))</f>
        <v>0</v>
      </c>
      <c r="AB54" s="191">
        <f>IF('Indicator Data'!L56="No data","x",IF('Indicator Data'!L56&gt;1000,10,IF('Indicator Data'!L56&gt;=500,9,IF('Indicator Data'!L56&gt;=240,8,IF('Indicator Data'!L56&gt;=120,7,IF('Indicator Data'!L56&gt;=60,6,IF('Indicator Data'!L56&gt;=20,5,IF('Indicator Data'!L56&gt;=1,4,0))))))))</f>
        <v>0</v>
      </c>
      <c r="AC54" s="6">
        <f t="shared" si="12"/>
        <v>0</v>
      </c>
      <c r="AD54" s="7">
        <f t="shared" si="13"/>
        <v>1.8</v>
      </c>
    </row>
    <row r="55" spans="1:30" s="11" customFormat="1" x14ac:dyDescent="0.25">
      <c r="A55" s="11" t="s">
        <v>366</v>
      </c>
      <c r="B55" s="30" t="s">
        <v>10</v>
      </c>
      <c r="C55" s="30" t="s">
        <v>494</v>
      </c>
      <c r="D55" s="4">
        <f>ROUND(IF('Indicator Data'!G57=0,0,IF(LOG('Indicator Data'!G57)&gt;D$139,10,IF(LOG('Indicator Data'!G57)&lt;D$140,0,10-(D$139-LOG('Indicator Data'!G57))/(D$139-D$140)*10))),1)</f>
        <v>6</v>
      </c>
      <c r="E55" s="4">
        <f>IF('Indicator Data'!D57="No data","x",ROUND(IF(('Indicator Data'!D57)&gt;E$139,10,IF(('Indicator Data'!D57)&lt;E$140,0,10-(E$139-('Indicator Data'!D57))/(E$139-E$140)*10)),1))</f>
        <v>2.1</v>
      </c>
      <c r="F55" s="58">
        <f>'Indicator Data'!E57/'Indicator Data'!$BC57</f>
        <v>3.5675197630661765E-2</v>
      </c>
      <c r="G55" s="58">
        <f>'Indicator Data'!F57/'Indicator Data'!$BC57</f>
        <v>5.3527963039222498E-2</v>
      </c>
      <c r="H55" s="58">
        <f t="shared" si="0"/>
        <v>3.1219589575136507E-2</v>
      </c>
      <c r="I55" s="4">
        <f t="shared" si="1"/>
        <v>0.8</v>
      </c>
      <c r="J55" s="4">
        <f>ROUND(IF('Indicator Data'!I57=0,0,IF(LOG('Indicator Data'!I57)&gt;J$139,10,IF(LOG('Indicator Data'!I57)&lt;J$140,0,10-(J$139-LOG('Indicator Data'!I57))/(J$139-J$140)*10))),1)</f>
        <v>10</v>
      </c>
      <c r="K55" s="58">
        <f>'Indicator Data'!G57/'Indicator Data'!$BC57</f>
        <v>2.182561905913543E-2</v>
      </c>
      <c r="L55" s="58">
        <f>'Indicator Data'!I57/'Indicator Data'!$BD57</f>
        <v>5.2290724809884281E-2</v>
      </c>
      <c r="M55" s="4">
        <f t="shared" si="2"/>
        <v>10</v>
      </c>
      <c r="N55" s="4">
        <f t="shared" si="3"/>
        <v>10</v>
      </c>
      <c r="O55" s="4">
        <f>ROUND(IF('Indicator Data'!J57=0,0,IF('Indicator Data'!J57&gt;O$139,10,IF('Indicator Data'!J57&lt;O$140,0,10-(O$139-'Indicator Data'!J57)/(O$139-O$140)*10))),1)</f>
        <v>5.9</v>
      </c>
      <c r="P55" s="153">
        <f t="shared" si="4"/>
        <v>10</v>
      </c>
      <c r="Q55" s="153">
        <f t="shared" si="5"/>
        <v>8</v>
      </c>
      <c r="R55" s="4">
        <f>IF('Indicator Data'!H57="No data","x",ROUND(IF('Indicator Data'!H57=0,0,IF('Indicator Data'!H57&gt;R$139,10,IF('Indicator Data'!H57&lt;R$140,0,10-(R$139-'Indicator Data'!H57)/(R$139-R$140)*10))),1))</f>
        <v>8</v>
      </c>
      <c r="S55" s="6">
        <f t="shared" si="6"/>
        <v>2.1</v>
      </c>
      <c r="T55" s="6">
        <f t="shared" si="7"/>
        <v>8.6999999999999993</v>
      </c>
      <c r="U55" s="6">
        <f t="shared" si="8"/>
        <v>0.8</v>
      </c>
      <c r="V55" s="6">
        <f t="shared" si="9"/>
        <v>8</v>
      </c>
      <c r="W55" s="14">
        <f t="shared" si="10"/>
        <v>6</v>
      </c>
      <c r="X55" s="4">
        <f>ROUND(IF('Indicator Data'!M57=0,0,IF('Indicator Data'!M57&gt;X$139,10,IF('Indicator Data'!M57&lt;X$140,0,10-(X$139-'Indicator Data'!M57)/(X$139-X$140)*10))),1)</f>
        <v>4.8</v>
      </c>
      <c r="Y55" s="4">
        <f>ROUND(IF('Indicator Data'!N57=0,0,IF('Indicator Data'!N57&gt;Y$139,10,IF('Indicator Data'!N57&lt;Y$140,0,10-(Y$139-'Indicator Data'!N57)/(Y$139-Y$140)*10))),1)</f>
        <v>1.9</v>
      </c>
      <c r="Z55" s="6">
        <f t="shared" si="11"/>
        <v>3.5</v>
      </c>
      <c r="AA55" s="6">
        <f>IF('Indicator Data'!K57=5,10,IF('Indicator Data'!K57=4,8,IF('Indicator Data'!K57=3,5,IF('Indicator Data'!K57=2,2,IF('Indicator Data'!K57=1,1,0)))))</f>
        <v>0</v>
      </c>
      <c r="AB55" s="191">
        <f>IF('Indicator Data'!L57="No data","x",IF('Indicator Data'!L57&gt;1000,10,IF('Indicator Data'!L57&gt;=500,9,IF('Indicator Data'!L57&gt;=240,8,IF('Indicator Data'!L57&gt;=120,7,IF('Indicator Data'!L57&gt;=60,6,IF('Indicator Data'!L57&gt;=20,5,IF('Indicator Data'!L57&gt;=1,4,0))))))))</f>
        <v>0</v>
      </c>
      <c r="AC55" s="6">
        <f t="shared" si="12"/>
        <v>0</v>
      </c>
      <c r="AD55" s="7">
        <f t="shared" si="13"/>
        <v>1.8</v>
      </c>
    </row>
    <row r="56" spans="1:30" s="11" customFormat="1" x14ac:dyDescent="0.25">
      <c r="A56" s="11" t="s">
        <v>374</v>
      </c>
      <c r="B56" s="30" t="s">
        <v>12</v>
      </c>
      <c r="C56" s="30" t="s">
        <v>502</v>
      </c>
      <c r="D56" s="4">
        <f>ROUND(IF('Indicator Data'!G58=0,0,IF(LOG('Indicator Data'!G58)&gt;D$139,10,IF(LOG('Indicator Data'!G58)&lt;D$140,0,10-(D$139-LOG('Indicator Data'!G58))/(D$139-D$140)*10))),1)</f>
        <v>0</v>
      </c>
      <c r="E56" s="4">
        <f>IF('Indicator Data'!D58="No data","x",ROUND(IF(('Indicator Data'!D58)&gt;E$139,10,IF(('Indicator Data'!D58)&lt;E$140,0,10-(E$139-('Indicator Data'!D58))/(E$139-E$140)*10)),1))</f>
        <v>3.2</v>
      </c>
      <c r="F56" s="58">
        <f>'Indicator Data'!E58/'Indicator Data'!$BC58</f>
        <v>3.4819642617752347E-2</v>
      </c>
      <c r="G56" s="58">
        <f>'Indicator Data'!F58/'Indicator Data'!$BC58</f>
        <v>0</v>
      </c>
      <c r="H56" s="58">
        <f t="shared" si="0"/>
        <v>1.7409821308876174E-2</v>
      </c>
      <c r="I56" s="4">
        <f t="shared" si="1"/>
        <v>0.4</v>
      </c>
      <c r="J56" s="4">
        <f>ROUND(IF('Indicator Data'!I58=0,0,IF(LOG('Indicator Data'!I58)&gt;J$139,10,IF(LOG('Indicator Data'!I58)&lt;J$140,0,10-(J$139-LOG('Indicator Data'!I58))/(J$139-J$140)*10))),1)</f>
        <v>10</v>
      </c>
      <c r="K56" s="58">
        <f>'Indicator Data'!G58/'Indicator Data'!$BC58</f>
        <v>1.6428391690343925E-4</v>
      </c>
      <c r="L56" s="58">
        <f>'Indicator Data'!I58/'Indicator Data'!$BD58</f>
        <v>3.3957058313941801E-2</v>
      </c>
      <c r="M56" s="4">
        <f t="shared" si="2"/>
        <v>0.1</v>
      </c>
      <c r="N56" s="4">
        <f t="shared" si="3"/>
        <v>10</v>
      </c>
      <c r="O56" s="4">
        <f>ROUND(IF('Indicator Data'!J58=0,0,IF('Indicator Data'!J58&gt;O$139,10,IF('Indicator Data'!J58&lt;O$140,0,10-(O$139-'Indicator Data'!J58)/(O$139-O$140)*10))),1)</f>
        <v>7.8</v>
      </c>
      <c r="P56" s="153">
        <f t="shared" si="4"/>
        <v>10</v>
      </c>
      <c r="Q56" s="153">
        <f t="shared" si="5"/>
        <v>8.9</v>
      </c>
      <c r="R56" s="4">
        <f>IF('Indicator Data'!H58="No data","x",ROUND(IF('Indicator Data'!H58=0,0,IF('Indicator Data'!H58&gt;R$139,10,IF('Indicator Data'!H58&lt;R$140,0,10-(R$139-'Indicator Data'!H58)/(R$139-R$140)*10))),1))</f>
        <v>0</v>
      </c>
      <c r="S56" s="6">
        <f t="shared" si="6"/>
        <v>3.2</v>
      </c>
      <c r="T56" s="6">
        <f t="shared" si="7"/>
        <v>0.1</v>
      </c>
      <c r="U56" s="6">
        <f t="shared" si="8"/>
        <v>0.4</v>
      </c>
      <c r="V56" s="6">
        <f t="shared" si="9"/>
        <v>4.5</v>
      </c>
      <c r="W56" s="14">
        <f t="shared" si="10"/>
        <v>2.2000000000000002</v>
      </c>
      <c r="X56" s="4">
        <f>ROUND(IF('Indicator Data'!M58=0,0,IF('Indicator Data'!M58&gt;X$139,10,IF('Indicator Data'!M58&lt;X$140,0,10-(X$139-'Indicator Data'!M58)/(X$139-X$140)*10))),1)</f>
        <v>10</v>
      </c>
      <c r="Y56" s="4">
        <f>ROUND(IF('Indicator Data'!N58=0,0,IF('Indicator Data'!N58&gt;Y$139,10,IF('Indicator Data'!N58&lt;Y$140,0,10-(Y$139-'Indicator Data'!N58)/(Y$139-Y$140)*10))),1)</f>
        <v>9.4</v>
      </c>
      <c r="Z56" s="6">
        <f t="shared" si="11"/>
        <v>9.6999999999999993</v>
      </c>
      <c r="AA56" s="6">
        <f>IF('Indicator Data'!K58=5,10,IF('Indicator Data'!K58=4,8,IF('Indicator Data'!K58=3,5,IF('Indicator Data'!K58=2,2,IF('Indicator Data'!K58=1,1,0)))))</f>
        <v>0</v>
      </c>
      <c r="AB56" s="191">
        <f>IF('Indicator Data'!L58="No data","x",IF('Indicator Data'!L58&gt;1000,10,IF('Indicator Data'!L58&gt;=500,9,IF('Indicator Data'!L58&gt;=240,8,IF('Indicator Data'!L58&gt;=120,7,IF('Indicator Data'!L58&gt;=60,6,IF('Indicator Data'!L58&gt;=20,5,IF('Indicator Data'!L58&gt;=1,4,0))))))))</f>
        <v>5</v>
      </c>
      <c r="AC56" s="6">
        <f t="shared" si="12"/>
        <v>5</v>
      </c>
      <c r="AD56" s="7">
        <f t="shared" si="13"/>
        <v>7.4</v>
      </c>
    </row>
    <row r="57" spans="1:30" s="11" customFormat="1" x14ac:dyDescent="0.25">
      <c r="A57" s="11" t="s">
        <v>375</v>
      </c>
      <c r="B57" s="30" t="s">
        <v>12</v>
      </c>
      <c r="C57" s="30" t="s">
        <v>503</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4.3</v>
      </c>
      <c r="F57" s="58">
        <f>'Indicator Data'!E59/'Indicator Data'!$BC59</f>
        <v>0.59442378353352521</v>
      </c>
      <c r="G57" s="58">
        <f>'Indicator Data'!F59/'Indicator Data'!$BC59</f>
        <v>6.3446721188059135E-2</v>
      </c>
      <c r="H57" s="58">
        <f t="shared" si="0"/>
        <v>0.31307357206377739</v>
      </c>
      <c r="I57" s="4">
        <f t="shared" si="1"/>
        <v>7.8</v>
      </c>
      <c r="J57" s="4">
        <f>ROUND(IF('Indicator Data'!I59=0,0,IF(LOG('Indicator Data'!I59)&gt;J$139,10,IF(LOG('Indicator Data'!I59)&lt;J$140,0,10-(J$139-LOG('Indicator Data'!I59))/(J$139-J$140)*10))),1)</f>
        <v>10</v>
      </c>
      <c r="K57" s="58">
        <f>'Indicator Data'!G59/'Indicator Data'!$BC59</f>
        <v>2.4863602977026916E-2</v>
      </c>
      <c r="L57" s="58">
        <f>'Indicator Data'!I59/'Indicator Data'!$BD59</f>
        <v>3.3957058313941801E-2</v>
      </c>
      <c r="M57" s="4">
        <f t="shared" si="2"/>
        <v>10</v>
      </c>
      <c r="N57" s="4">
        <f t="shared" si="3"/>
        <v>10</v>
      </c>
      <c r="O57" s="4">
        <f>ROUND(IF('Indicator Data'!J59=0,0,IF('Indicator Data'!J59&gt;O$139,10,IF('Indicator Data'!J59&lt;O$140,0,10-(O$139-'Indicator Data'!J59)/(O$139-O$140)*10))),1)</f>
        <v>7.8</v>
      </c>
      <c r="P57" s="153">
        <f t="shared" si="4"/>
        <v>10</v>
      </c>
      <c r="Q57" s="153">
        <f t="shared" si="5"/>
        <v>8.9</v>
      </c>
      <c r="R57" s="4">
        <f>IF('Indicator Data'!H59="No data","x",ROUND(IF('Indicator Data'!H59=0,0,IF('Indicator Data'!H59&gt;R$139,10,IF('Indicator Data'!H59&lt;R$140,0,10-(R$139-'Indicator Data'!H59)/(R$139-R$140)*10))),1))</f>
        <v>5</v>
      </c>
      <c r="S57" s="6">
        <f t="shared" si="6"/>
        <v>4.3</v>
      </c>
      <c r="T57" s="6">
        <f t="shared" si="7"/>
        <v>9.1</v>
      </c>
      <c r="U57" s="6">
        <f t="shared" si="8"/>
        <v>7.8</v>
      </c>
      <c r="V57" s="6">
        <f t="shared" si="9"/>
        <v>7</v>
      </c>
      <c r="W57" s="14">
        <f t="shared" si="10"/>
        <v>7.4</v>
      </c>
      <c r="X57" s="4">
        <f>ROUND(IF('Indicator Data'!M59=0,0,IF('Indicator Data'!M59&gt;X$139,10,IF('Indicator Data'!M59&lt;X$140,0,10-(X$139-'Indicator Data'!M59)/(X$139-X$140)*10))),1)</f>
        <v>10</v>
      </c>
      <c r="Y57" s="4">
        <f>ROUND(IF('Indicator Data'!N59=0,0,IF('Indicator Data'!N59&gt;Y$139,10,IF('Indicator Data'!N59&lt;Y$140,0,10-(Y$139-'Indicator Data'!N59)/(Y$139-Y$140)*10))),1)</f>
        <v>9.4</v>
      </c>
      <c r="Z57" s="6">
        <f t="shared" si="11"/>
        <v>9.6999999999999993</v>
      </c>
      <c r="AA57" s="6">
        <f>IF('Indicator Data'!K59=5,10,IF('Indicator Data'!K59=4,8,IF('Indicator Data'!K59=3,5,IF('Indicator Data'!K59=2,2,IF('Indicator Data'!K59=1,1,0)))))</f>
        <v>8</v>
      </c>
      <c r="AB57" s="191">
        <f>IF('Indicator Data'!L59="No data","x",IF('Indicator Data'!L59&gt;1000,10,IF('Indicator Data'!L59&gt;=500,9,IF('Indicator Data'!L59&gt;=240,8,IF('Indicator Data'!L59&gt;=120,7,IF('Indicator Data'!L59&gt;=60,6,IF('Indicator Data'!L59&gt;=20,5,IF('Indicator Data'!L59&gt;=1,4,0))))))))</f>
        <v>6</v>
      </c>
      <c r="AC57" s="6">
        <f t="shared" si="12"/>
        <v>8</v>
      </c>
      <c r="AD57" s="7">
        <f t="shared" si="13"/>
        <v>8</v>
      </c>
    </row>
    <row r="58" spans="1:30" s="11" customFormat="1" x14ac:dyDescent="0.25">
      <c r="A58" s="11" t="s">
        <v>376</v>
      </c>
      <c r="B58" s="30" t="s">
        <v>12</v>
      </c>
      <c r="C58" s="30" t="s">
        <v>504</v>
      </c>
      <c r="D58" s="4">
        <f>ROUND(IF('Indicator Data'!G60=0,0,IF(LOG('Indicator Data'!G60)&gt;D$139,10,IF(LOG('Indicator Data'!G60)&lt;D$140,0,10-(D$139-LOG('Indicator Data'!G60))/(D$139-D$140)*10))),1)</f>
        <v>7.7</v>
      </c>
      <c r="E58" s="4">
        <f>IF('Indicator Data'!D60="No data","x",ROUND(IF(('Indicator Data'!D60)&gt;E$139,10,IF(('Indicator Data'!D60)&lt;E$140,0,10-(E$139-('Indicator Data'!D60))/(E$139-E$140)*10)),1))</f>
        <v>2.9</v>
      </c>
      <c r="F58" s="58">
        <f>'Indicator Data'!E60/'Indicator Data'!$BC60</f>
        <v>0.35896081960676912</v>
      </c>
      <c r="G58" s="58">
        <f>'Indicator Data'!F60/'Indicator Data'!$BC60</f>
        <v>0.22110260773210164</v>
      </c>
      <c r="H58" s="58">
        <f t="shared" si="0"/>
        <v>0.23475606173640998</v>
      </c>
      <c r="I58" s="4">
        <f t="shared" si="1"/>
        <v>5.9</v>
      </c>
      <c r="J58" s="4">
        <f>ROUND(IF('Indicator Data'!I60=0,0,IF(LOG('Indicator Data'!I60)&gt;J$139,10,IF(LOG('Indicator Data'!I60)&lt;J$140,0,10-(J$139-LOG('Indicator Data'!I60))/(J$139-J$140)*10))),1)</f>
        <v>10</v>
      </c>
      <c r="K58" s="58">
        <f>'Indicator Data'!G60/'Indicator Data'!$BC60</f>
        <v>9.0022744966290168E-3</v>
      </c>
      <c r="L58" s="58">
        <f>'Indicator Data'!I60/'Indicator Data'!$BD60</f>
        <v>3.3957058313941801E-2</v>
      </c>
      <c r="M58" s="4">
        <f t="shared" si="2"/>
        <v>6</v>
      </c>
      <c r="N58" s="4">
        <f t="shared" si="3"/>
        <v>10</v>
      </c>
      <c r="O58" s="4">
        <f>ROUND(IF('Indicator Data'!J60=0,0,IF('Indicator Data'!J60&gt;O$139,10,IF('Indicator Data'!J60&lt;O$140,0,10-(O$139-'Indicator Data'!J60)/(O$139-O$140)*10))),1)</f>
        <v>7.8</v>
      </c>
      <c r="P58" s="153">
        <f t="shared" si="4"/>
        <v>10</v>
      </c>
      <c r="Q58" s="153">
        <f t="shared" si="5"/>
        <v>8.9</v>
      </c>
      <c r="R58" s="4">
        <f>IF('Indicator Data'!H60="No data","x",ROUND(IF('Indicator Data'!H60=0,0,IF('Indicator Data'!H60&gt;R$139,10,IF('Indicator Data'!H60&lt;R$140,0,10-(R$139-'Indicator Data'!H60)/(R$139-R$140)*10))),1))</f>
        <v>2</v>
      </c>
      <c r="S58" s="6">
        <f t="shared" si="6"/>
        <v>2.9</v>
      </c>
      <c r="T58" s="6">
        <f t="shared" si="7"/>
        <v>6.9</v>
      </c>
      <c r="U58" s="6">
        <f t="shared" si="8"/>
        <v>5.9</v>
      </c>
      <c r="V58" s="6">
        <f t="shared" si="9"/>
        <v>5.5</v>
      </c>
      <c r="W58" s="14">
        <f t="shared" si="10"/>
        <v>5.5</v>
      </c>
      <c r="X58" s="4">
        <f>ROUND(IF('Indicator Data'!M60=0,0,IF('Indicator Data'!M60&gt;X$139,10,IF('Indicator Data'!M60&lt;X$140,0,10-(X$139-'Indicator Data'!M60)/(X$139-X$140)*10))),1)</f>
        <v>10</v>
      </c>
      <c r="Y58" s="4">
        <f>ROUND(IF('Indicator Data'!N60=0,0,IF('Indicator Data'!N60&gt;Y$139,10,IF('Indicator Data'!N60&lt;Y$140,0,10-(Y$139-'Indicator Data'!N60)/(Y$139-Y$140)*10))),1)</f>
        <v>9.4</v>
      </c>
      <c r="Z58" s="6">
        <f t="shared" si="11"/>
        <v>9.6999999999999993</v>
      </c>
      <c r="AA58" s="6">
        <f>IF('Indicator Data'!K60=5,10,IF('Indicator Data'!K60=4,8,IF('Indicator Data'!K60=3,5,IF('Indicator Data'!K60=2,2,IF('Indicator Data'!K60=1,1,0)))))</f>
        <v>0</v>
      </c>
      <c r="AB58" s="191">
        <f>IF('Indicator Data'!L60="No data","x",IF('Indicator Data'!L60&gt;1000,10,IF('Indicator Data'!L60&gt;=500,9,IF('Indicator Data'!L60&gt;=240,8,IF('Indicator Data'!L60&gt;=120,7,IF('Indicator Data'!L60&gt;=60,6,IF('Indicator Data'!L60&gt;=20,5,IF('Indicator Data'!L60&gt;=1,4,0))))))))</f>
        <v>0</v>
      </c>
      <c r="AC58" s="6">
        <f t="shared" si="12"/>
        <v>0</v>
      </c>
      <c r="AD58" s="7">
        <f t="shared" si="13"/>
        <v>4.9000000000000004</v>
      </c>
    </row>
    <row r="59" spans="1:30" s="11" customFormat="1" x14ac:dyDescent="0.25">
      <c r="A59" s="11" t="s">
        <v>377</v>
      </c>
      <c r="B59" s="30" t="s">
        <v>12</v>
      </c>
      <c r="C59" s="30" t="s">
        <v>505</v>
      </c>
      <c r="D59" s="4">
        <f>ROUND(IF('Indicator Data'!G61=0,0,IF(LOG('Indicator Data'!G61)&gt;D$139,10,IF(LOG('Indicator Data'!G61)&lt;D$140,0,10-(D$139-LOG('Indicator Data'!G61))/(D$139-D$140)*10))),1)</f>
        <v>8.1</v>
      </c>
      <c r="E59" s="4">
        <f>IF('Indicator Data'!D61="No data","x",ROUND(IF(('Indicator Data'!D61)&gt;E$139,10,IF(('Indicator Data'!D61)&lt;E$140,0,10-(E$139-('Indicator Data'!D61))/(E$139-E$140)*10)),1))</f>
        <v>3.6</v>
      </c>
      <c r="F59" s="58">
        <f>'Indicator Data'!E61/'Indicator Data'!$BC61</f>
        <v>0.3701085088520793</v>
      </c>
      <c r="G59" s="58">
        <f>'Indicator Data'!F61/'Indicator Data'!$BC61</f>
        <v>0.2147383451650082</v>
      </c>
      <c r="H59" s="58">
        <f t="shared" si="0"/>
        <v>0.23873884071729171</v>
      </c>
      <c r="I59" s="4">
        <f t="shared" si="1"/>
        <v>6</v>
      </c>
      <c r="J59" s="4">
        <f>ROUND(IF('Indicator Data'!I61=0,0,IF(LOG('Indicator Data'!I61)&gt;J$139,10,IF(LOG('Indicator Data'!I61)&lt;J$140,0,10-(J$139-LOG('Indicator Data'!I61))/(J$139-J$140)*10))),1)</f>
        <v>10</v>
      </c>
      <c r="K59" s="58">
        <f>'Indicator Data'!G61/'Indicator Data'!$BC61</f>
        <v>6.8387381546781596E-3</v>
      </c>
      <c r="L59" s="58">
        <f>'Indicator Data'!I61/'Indicator Data'!$BD61</f>
        <v>3.3957058313941801E-2</v>
      </c>
      <c r="M59" s="4">
        <f t="shared" si="2"/>
        <v>4.5999999999999996</v>
      </c>
      <c r="N59" s="4">
        <f t="shared" si="3"/>
        <v>10</v>
      </c>
      <c r="O59" s="4">
        <f>ROUND(IF('Indicator Data'!J61=0,0,IF('Indicator Data'!J61&gt;O$139,10,IF('Indicator Data'!J61&lt;O$140,0,10-(O$139-'Indicator Data'!J61)/(O$139-O$140)*10))),1)</f>
        <v>7.8</v>
      </c>
      <c r="P59" s="153">
        <f t="shared" si="4"/>
        <v>10</v>
      </c>
      <c r="Q59" s="153">
        <f t="shared" si="5"/>
        <v>8.9</v>
      </c>
      <c r="R59" s="4">
        <f>IF('Indicator Data'!H61="No data","x",ROUND(IF('Indicator Data'!H61=0,0,IF('Indicator Data'!H61&gt;R$139,10,IF('Indicator Data'!H61&lt;R$140,0,10-(R$139-'Indicator Data'!H61)/(R$139-R$140)*10))),1))</f>
        <v>4</v>
      </c>
      <c r="S59" s="6">
        <f t="shared" si="6"/>
        <v>3.6</v>
      </c>
      <c r="T59" s="6">
        <f t="shared" si="7"/>
        <v>6.7</v>
      </c>
      <c r="U59" s="6">
        <f t="shared" si="8"/>
        <v>6</v>
      </c>
      <c r="V59" s="6">
        <f t="shared" si="9"/>
        <v>6.5</v>
      </c>
      <c r="W59" s="14">
        <f t="shared" si="10"/>
        <v>5.8</v>
      </c>
      <c r="X59" s="4">
        <f>ROUND(IF('Indicator Data'!M61=0,0,IF('Indicator Data'!M61&gt;X$139,10,IF('Indicator Data'!M61&lt;X$140,0,10-(X$139-'Indicator Data'!M61)/(X$139-X$140)*10))),1)</f>
        <v>10</v>
      </c>
      <c r="Y59" s="4">
        <f>ROUND(IF('Indicator Data'!N61=0,0,IF('Indicator Data'!N61&gt;Y$139,10,IF('Indicator Data'!N61&lt;Y$140,0,10-(Y$139-'Indicator Data'!N61)/(Y$139-Y$140)*10))),1)</f>
        <v>9.4</v>
      </c>
      <c r="Z59" s="6">
        <f t="shared" si="11"/>
        <v>9.6999999999999993</v>
      </c>
      <c r="AA59" s="6">
        <f>IF('Indicator Data'!K61=5,10,IF('Indicator Data'!K61=4,8,IF('Indicator Data'!K61=3,5,IF('Indicator Data'!K61=2,2,IF('Indicator Data'!K61=1,1,0)))))</f>
        <v>0</v>
      </c>
      <c r="AB59" s="191">
        <f>IF('Indicator Data'!L61="No data","x",IF('Indicator Data'!L61&gt;1000,10,IF('Indicator Data'!L61&gt;=500,9,IF('Indicator Data'!L61&gt;=240,8,IF('Indicator Data'!L61&gt;=120,7,IF('Indicator Data'!L61&gt;=60,6,IF('Indicator Data'!L61&gt;=20,5,IF('Indicator Data'!L61&gt;=1,4,0))))))))</f>
        <v>4</v>
      </c>
      <c r="AC59" s="6">
        <f t="shared" si="12"/>
        <v>4</v>
      </c>
      <c r="AD59" s="7">
        <f t="shared" si="13"/>
        <v>6.9</v>
      </c>
    </row>
    <row r="60" spans="1:30" s="11" customFormat="1" x14ac:dyDescent="0.25">
      <c r="A60" s="11" t="s">
        <v>381</v>
      </c>
      <c r="B60" s="30" t="s">
        <v>12</v>
      </c>
      <c r="C60" s="30" t="s">
        <v>509</v>
      </c>
      <c r="D60" s="4">
        <f>ROUND(IF('Indicator Data'!G62=0,0,IF(LOG('Indicator Data'!G62)&gt;D$139,10,IF(LOG('Indicator Data'!G62)&lt;D$140,0,10-(D$139-LOG('Indicator Data'!G62))/(D$139-D$140)*10))),1)</f>
        <v>6.3</v>
      </c>
      <c r="E60" s="4">
        <f>IF('Indicator Data'!D62="No data","x",ROUND(IF(('Indicator Data'!D62)&gt;E$139,10,IF(('Indicator Data'!D62)&lt;E$140,0,10-(E$139-('Indicator Data'!D62))/(E$139-E$140)*10)),1))</f>
        <v>1</v>
      </c>
      <c r="F60" s="58">
        <f>'Indicator Data'!E62/'Indicator Data'!$BC62</f>
        <v>8.8124790814209028E-2</v>
      </c>
      <c r="G60" s="58">
        <f>'Indicator Data'!F62/'Indicator Data'!$BC62</f>
        <v>0</v>
      </c>
      <c r="H60" s="58">
        <f t="shared" si="0"/>
        <v>4.4062395407104514E-2</v>
      </c>
      <c r="I60" s="4">
        <f t="shared" si="1"/>
        <v>1.1000000000000001</v>
      </c>
      <c r="J60" s="4">
        <f>ROUND(IF('Indicator Data'!I62=0,0,IF(LOG('Indicator Data'!I62)&gt;J$139,10,IF(LOG('Indicator Data'!I62)&lt;J$140,0,10-(J$139-LOG('Indicator Data'!I62))/(J$139-J$140)*10))),1)</f>
        <v>10</v>
      </c>
      <c r="K60" s="58">
        <f>'Indicator Data'!G62/'Indicator Data'!$BC62</f>
        <v>6.1512562184999672E-3</v>
      </c>
      <c r="L60" s="58">
        <f>'Indicator Data'!I62/'Indicator Data'!$BD62</f>
        <v>3.3957058313941801E-2</v>
      </c>
      <c r="M60" s="4">
        <f t="shared" si="2"/>
        <v>4.0999999999999996</v>
      </c>
      <c r="N60" s="4">
        <f t="shared" si="3"/>
        <v>10</v>
      </c>
      <c r="O60" s="4">
        <f>ROUND(IF('Indicator Data'!J62=0,0,IF('Indicator Data'!J62&gt;O$139,10,IF('Indicator Data'!J62&lt;O$140,0,10-(O$139-'Indicator Data'!J62)/(O$139-O$140)*10))),1)</f>
        <v>7.8</v>
      </c>
      <c r="P60" s="153">
        <f t="shared" si="4"/>
        <v>10</v>
      </c>
      <c r="Q60" s="153">
        <f t="shared" si="5"/>
        <v>8.9</v>
      </c>
      <c r="R60" s="4">
        <f>IF('Indicator Data'!H62="No data","x",ROUND(IF('Indicator Data'!H62=0,0,IF('Indicator Data'!H62&gt;R$139,10,IF('Indicator Data'!H62&lt;R$140,0,10-(R$139-'Indicator Data'!H62)/(R$139-R$140)*10))),1))</f>
        <v>2</v>
      </c>
      <c r="S60" s="6">
        <f t="shared" si="6"/>
        <v>1</v>
      </c>
      <c r="T60" s="6">
        <f t="shared" si="7"/>
        <v>5.3</v>
      </c>
      <c r="U60" s="6">
        <f t="shared" si="8"/>
        <v>1.1000000000000001</v>
      </c>
      <c r="V60" s="6">
        <f t="shared" si="9"/>
        <v>5.5</v>
      </c>
      <c r="W60" s="14">
        <f t="shared" si="10"/>
        <v>3.5</v>
      </c>
      <c r="X60" s="4">
        <f>ROUND(IF('Indicator Data'!M62=0,0,IF('Indicator Data'!M62&gt;X$139,10,IF('Indicator Data'!M62&lt;X$140,0,10-(X$139-'Indicator Data'!M62)/(X$139-X$140)*10))),1)</f>
        <v>10</v>
      </c>
      <c r="Y60" s="4">
        <f>ROUND(IF('Indicator Data'!N62=0,0,IF('Indicator Data'!N62&gt;Y$139,10,IF('Indicator Data'!N62&lt;Y$140,0,10-(Y$139-'Indicator Data'!N62)/(Y$139-Y$140)*10))),1)</f>
        <v>9.4</v>
      </c>
      <c r="Z60" s="6">
        <f t="shared" si="11"/>
        <v>9.6999999999999993</v>
      </c>
      <c r="AA60" s="6">
        <f>IF('Indicator Data'!K62=5,10,IF('Indicator Data'!K62=4,8,IF('Indicator Data'!K62=3,5,IF('Indicator Data'!K62=2,2,IF('Indicator Data'!K62=1,1,0)))))</f>
        <v>5</v>
      </c>
      <c r="AB60" s="191">
        <f>IF('Indicator Data'!L62="No data","x",IF('Indicator Data'!L62&gt;1000,10,IF('Indicator Data'!L62&gt;=500,9,IF('Indicator Data'!L62&gt;=240,8,IF('Indicator Data'!L62&gt;=120,7,IF('Indicator Data'!L62&gt;=60,6,IF('Indicator Data'!L62&gt;=20,5,IF('Indicator Data'!L62&gt;=1,4,0))))))))</f>
        <v>0</v>
      </c>
      <c r="AC60" s="6">
        <f t="shared" si="12"/>
        <v>5</v>
      </c>
      <c r="AD60" s="7">
        <f t="shared" si="13"/>
        <v>7.4</v>
      </c>
    </row>
    <row r="61" spans="1:30" s="11" customFormat="1" x14ac:dyDescent="0.25">
      <c r="A61" s="11" t="s">
        <v>378</v>
      </c>
      <c r="B61" s="30" t="s">
        <v>12</v>
      </c>
      <c r="C61" s="30" t="s">
        <v>506</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4.3</v>
      </c>
      <c r="F61" s="58">
        <f>'Indicator Data'!E63/'Indicator Data'!$BC63</f>
        <v>0.29587172287330038</v>
      </c>
      <c r="G61" s="58">
        <f>'Indicator Data'!F63/'Indicator Data'!$BC63</f>
        <v>0.1052732272924114</v>
      </c>
      <c r="H61" s="58">
        <f t="shared" si="0"/>
        <v>0.17425416825975304</v>
      </c>
      <c r="I61" s="4">
        <f t="shared" si="1"/>
        <v>4.4000000000000004</v>
      </c>
      <c r="J61" s="4">
        <f>ROUND(IF('Indicator Data'!I63=0,0,IF(LOG('Indicator Data'!I63)&gt;J$139,10,IF(LOG('Indicator Data'!I63)&lt;J$140,0,10-(J$139-LOG('Indicator Data'!I63))/(J$139-J$140)*10))),1)</f>
        <v>10</v>
      </c>
      <c r="K61" s="58">
        <f>'Indicator Data'!G63/'Indicator Data'!$BC63</f>
        <v>1.0872270951727069E-2</v>
      </c>
      <c r="L61" s="58">
        <f>'Indicator Data'!I63/'Indicator Data'!$BD63</f>
        <v>3.3957058313941801E-2</v>
      </c>
      <c r="M61" s="4">
        <f t="shared" si="2"/>
        <v>7.2</v>
      </c>
      <c r="N61" s="4">
        <f t="shared" si="3"/>
        <v>10</v>
      </c>
      <c r="O61" s="4">
        <f>ROUND(IF('Indicator Data'!J63=0,0,IF('Indicator Data'!J63&gt;O$139,10,IF('Indicator Data'!J63&lt;O$140,0,10-(O$139-'Indicator Data'!J63)/(O$139-O$140)*10))),1)</f>
        <v>7.8</v>
      </c>
      <c r="P61" s="153">
        <f t="shared" si="4"/>
        <v>10</v>
      </c>
      <c r="Q61" s="153">
        <f t="shared" si="5"/>
        <v>8.9</v>
      </c>
      <c r="R61" s="4">
        <f>IF('Indicator Data'!H63="No data","x",ROUND(IF('Indicator Data'!H63=0,0,IF('Indicator Data'!H63&gt;R$139,10,IF('Indicator Data'!H63&lt;R$140,0,10-(R$139-'Indicator Data'!H63)/(R$139-R$140)*10))),1))</f>
        <v>3</v>
      </c>
      <c r="S61" s="6">
        <f t="shared" si="6"/>
        <v>4.3</v>
      </c>
      <c r="T61" s="6">
        <f t="shared" si="7"/>
        <v>8.1</v>
      </c>
      <c r="U61" s="6">
        <f t="shared" si="8"/>
        <v>4.4000000000000004</v>
      </c>
      <c r="V61" s="6">
        <f t="shared" si="9"/>
        <v>6</v>
      </c>
      <c r="W61" s="14">
        <f t="shared" si="10"/>
        <v>6</v>
      </c>
      <c r="X61" s="4">
        <f>ROUND(IF('Indicator Data'!M63=0,0,IF('Indicator Data'!M63&gt;X$139,10,IF('Indicator Data'!M63&lt;X$140,0,10-(X$139-'Indicator Data'!M63)/(X$139-X$140)*10))),1)</f>
        <v>10</v>
      </c>
      <c r="Y61" s="4">
        <f>ROUND(IF('Indicator Data'!N63=0,0,IF('Indicator Data'!N63&gt;Y$139,10,IF('Indicator Data'!N63&lt;Y$140,0,10-(Y$139-'Indicator Data'!N63)/(Y$139-Y$140)*10))),1)</f>
        <v>9.4</v>
      </c>
      <c r="Z61" s="6">
        <f t="shared" si="11"/>
        <v>9.6999999999999993</v>
      </c>
      <c r="AA61" s="6">
        <f>IF('Indicator Data'!K63=5,10,IF('Indicator Data'!K63=4,8,IF('Indicator Data'!K63=3,5,IF('Indicator Data'!K63=2,2,IF('Indicator Data'!K63=1,1,0)))))</f>
        <v>5</v>
      </c>
      <c r="AB61" s="191">
        <f>IF('Indicator Data'!L63="No data","x",IF('Indicator Data'!L63&gt;1000,10,IF('Indicator Data'!L63&gt;=500,9,IF('Indicator Data'!L63&gt;=240,8,IF('Indicator Data'!L63&gt;=120,7,IF('Indicator Data'!L63&gt;=60,6,IF('Indicator Data'!L63&gt;=20,5,IF('Indicator Data'!L63&gt;=1,4,0))))))))</f>
        <v>0</v>
      </c>
      <c r="AC61" s="6">
        <f t="shared" si="12"/>
        <v>5</v>
      </c>
      <c r="AD61" s="7">
        <f t="shared" si="13"/>
        <v>7.4</v>
      </c>
    </row>
    <row r="62" spans="1:30" s="11" customFormat="1" x14ac:dyDescent="0.25">
      <c r="A62" s="11" t="s">
        <v>379</v>
      </c>
      <c r="B62" s="30" t="s">
        <v>12</v>
      </c>
      <c r="C62" s="30" t="s">
        <v>507</v>
      </c>
      <c r="D62" s="4">
        <f>ROUND(IF('Indicator Data'!G64=0,0,IF(LOG('Indicator Data'!G64)&gt;D$139,10,IF(LOG('Indicator Data'!G64)&lt;D$140,0,10-(D$139-LOG('Indicator Data'!G64))/(D$139-D$140)*10))),1)</f>
        <v>8.4</v>
      </c>
      <c r="E62" s="4">
        <f>IF('Indicator Data'!D64="No data","x",ROUND(IF(('Indicator Data'!D64)&gt;E$139,10,IF(('Indicator Data'!D64)&lt;E$140,0,10-(E$139-('Indicator Data'!D64))/(E$139-E$140)*10)),1))</f>
        <v>3.6</v>
      </c>
      <c r="F62" s="58">
        <f>'Indicator Data'!E64/'Indicator Data'!$BC64</f>
        <v>0.39444596786708286</v>
      </c>
      <c r="G62" s="58">
        <f>'Indicator Data'!F64/'Indicator Data'!$BC64</f>
        <v>0.33339757348664689</v>
      </c>
      <c r="H62" s="58">
        <f t="shared" si="0"/>
        <v>0.28057237730520312</v>
      </c>
      <c r="I62" s="4">
        <f t="shared" si="1"/>
        <v>7</v>
      </c>
      <c r="J62" s="4">
        <f>ROUND(IF('Indicator Data'!I64=0,0,IF(LOG('Indicator Data'!I64)&gt;J$139,10,IF(LOG('Indicator Data'!I64)&lt;J$140,0,10-(J$139-LOG('Indicator Data'!I64))/(J$139-J$140)*10))),1)</f>
        <v>10</v>
      </c>
      <c r="K62" s="58">
        <f>'Indicator Data'!G64/'Indicator Data'!$BC64</f>
        <v>1.0963085654775115E-2</v>
      </c>
      <c r="L62" s="58">
        <f>'Indicator Data'!I64/'Indicator Data'!$BD64</f>
        <v>3.3957058313941801E-2</v>
      </c>
      <c r="M62" s="4">
        <f t="shared" si="2"/>
        <v>7.3</v>
      </c>
      <c r="N62" s="4">
        <f t="shared" si="3"/>
        <v>10</v>
      </c>
      <c r="O62" s="4">
        <f>ROUND(IF('Indicator Data'!J64=0,0,IF('Indicator Data'!J64&gt;O$139,10,IF('Indicator Data'!J64&lt;O$140,0,10-(O$139-'Indicator Data'!J64)/(O$139-O$140)*10))),1)</f>
        <v>7.8</v>
      </c>
      <c r="P62" s="153">
        <f t="shared" si="4"/>
        <v>10</v>
      </c>
      <c r="Q62" s="153">
        <f t="shared" si="5"/>
        <v>8.9</v>
      </c>
      <c r="R62" s="4">
        <f>IF('Indicator Data'!H64="No data","x",ROUND(IF('Indicator Data'!H64=0,0,IF('Indicator Data'!H64&gt;R$139,10,IF('Indicator Data'!H64&lt;R$140,0,10-(R$139-'Indicator Data'!H64)/(R$139-R$140)*10))),1))</f>
        <v>5</v>
      </c>
      <c r="S62" s="6">
        <f t="shared" si="6"/>
        <v>3.6</v>
      </c>
      <c r="T62" s="6">
        <f t="shared" si="7"/>
        <v>7.9</v>
      </c>
      <c r="U62" s="6">
        <f t="shared" si="8"/>
        <v>7</v>
      </c>
      <c r="V62" s="6">
        <f t="shared" si="9"/>
        <v>7</v>
      </c>
      <c r="W62" s="14">
        <f t="shared" si="10"/>
        <v>6.6</v>
      </c>
      <c r="X62" s="4">
        <f>ROUND(IF('Indicator Data'!M64=0,0,IF('Indicator Data'!M64&gt;X$139,10,IF('Indicator Data'!M64&lt;X$140,0,10-(X$139-'Indicator Data'!M64)/(X$139-X$140)*10))),1)</f>
        <v>10</v>
      </c>
      <c r="Y62" s="4">
        <f>ROUND(IF('Indicator Data'!N64=0,0,IF('Indicator Data'!N64&gt;Y$139,10,IF('Indicator Data'!N64&lt;Y$140,0,10-(Y$139-'Indicator Data'!N64)/(Y$139-Y$140)*10))),1)</f>
        <v>9.4</v>
      </c>
      <c r="Z62" s="6">
        <f t="shared" si="11"/>
        <v>9.6999999999999993</v>
      </c>
      <c r="AA62" s="6">
        <f>IF('Indicator Data'!K64=5,10,IF('Indicator Data'!K64=4,8,IF('Indicator Data'!K64=3,5,IF('Indicator Data'!K64=2,2,IF('Indicator Data'!K64=1,1,0)))))</f>
        <v>5</v>
      </c>
      <c r="AB62" s="191">
        <f>IF('Indicator Data'!L64="No data","x",IF('Indicator Data'!L64&gt;1000,10,IF('Indicator Data'!L64&gt;=500,9,IF('Indicator Data'!L64&gt;=240,8,IF('Indicator Data'!L64&gt;=120,7,IF('Indicator Data'!L64&gt;=60,6,IF('Indicator Data'!L64&gt;=20,5,IF('Indicator Data'!L64&gt;=1,4,0))))))))</f>
        <v>7</v>
      </c>
      <c r="AC62" s="6">
        <f t="shared" si="12"/>
        <v>7</v>
      </c>
      <c r="AD62" s="7">
        <f t="shared" si="13"/>
        <v>8.4</v>
      </c>
    </row>
    <row r="63" spans="1:30" s="11" customFormat="1" x14ac:dyDescent="0.25">
      <c r="A63" s="11" t="s">
        <v>380</v>
      </c>
      <c r="B63" s="30" t="s">
        <v>12</v>
      </c>
      <c r="C63" s="30" t="s">
        <v>508</v>
      </c>
      <c r="D63" s="4">
        <f>ROUND(IF('Indicator Data'!G65=0,0,IF(LOG('Indicator Data'!G65)&gt;D$139,10,IF(LOG('Indicator Data'!G65)&lt;D$140,0,10-(D$139-LOG('Indicator Data'!G65))/(D$139-D$140)*10))),1)</f>
        <v>7.7</v>
      </c>
      <c r="E63" s="4">
        <f>IF('Indicator Data'!D65="No data","x",ROUND(IF(('Indicator Data'!D65)&gt;E$139,10,IF(('Indicator Data'!D65)&lt;E$140,0,10-(E$139-('Indicator Data'!D65))/(E$139-E$140)*10)),1))</f>
        <v>3.9</v>
      </c>
      <c r="F63" s="58">
        <f>'Indicator Data'!E65/'Indicator Data'!$BC65</f>
        <v>0.44112702569748669</v>
      </c>
      <c r="G63" s="58">
        <f>'Indicator Data'!F65/'Indicator Data'!$BC65</f>
        <v>0.16241812157684604</v>
      </c>
      <c r="H63" s="58">
        <f t="shared" si="0"/>
        <v>0.26116804324295484</v>
      </c>
      <c r="I63" s="4">
        <f t="shared" si="1"/>
        <v>6.5</v>
      </c>
      <c r="J63" s="4">
        <f>ROUND(IF('Indicator Data'!I65=0,0,IF(LOG('Indicator Data'!I65)&gt;J$139,10,IF(LOG('Indicator Data'!I65)&lt;J$140,0,10-(J$139-LOG('Indicator Data'!I65))/(J$139-J$140)*10))),1)</f>
        <v>10</v>
      </c>
      <c r="K63" s="58">
        <f>'Indicator Data'!G65/'Indicator Data'!$BC65</f>
        <v>4.9048876055082105E-3</v>
      </c>
      <c r="L63" s="58">
        <f>'Indicator Data'!I65/'Indicator Data'!$BD65</f>
        <v>3.3957058313941801E-2</v>
      </c>
      <c r="M63" s="4">
        <f t="shared" si="2"/>
        <v>3.3</v>
      </c>
      <c r="N63" s="4">
        <f t="shared" si="3"/>
        <v>10</v>
      </c>
      <c r="O63" s="4">
        <f>ROUND(IF('Indicator Data'!J65=0,0,IF('Indicator Data'!J65&gt;O$139,10,IF('Indicator Data'!J65&lt;O$140,0,10-(O$139-'Indicator Data'!J65)/(O$139-O$140)*10))),1)</f>
        <v>7.8</v>
      </c>
      <c r="P63" s="153">
        <f t="shared" si="4"/>
        <v>10</v>
      </c>
      <c r="Q63" s="153">
        <f t="shared" si="5"/>
        <v>8.9</v>
      </c>
      <c r="R63" s="4">
        <f>IF('Indicator Data'!H65="No data","x",ROUND(IF('Indicator Data'!H65=0,0,IF('Indicator Data'!H65&gt;R$139,10,IF('Indicator Data'!H65&lt;R$140,0,10-(R$139-'Indicator Data'!H65)/(R$139-R$140)*10))),1))</f>
        <v>4</v>
      </c>
      <c r="S63" s="6">
        <f t="shared" si="6"/>
        <v>3.9</v>
      </c>
      <c r="T63" s="6">
        <f t="shared" si="7"/>
        <v>5.9</v>
      </c>
      <c r="U63" s="6">
        <f t="shared" si="8"/>
        <v>6.5</v>
      </c>
      <c r="V63" s="6">
        <f t="shared" si="9"/>
        <v>6.5</v>
      </c>
      <c r="W63" s="14">
        <f t="shared" si="10"/>
        <v>5.8</v>
      </c>
      <c r="X63" s="4">
        <f>ROUND(IF('Indicator Data'!M65=0,0,IF('Indicator Data'!M65&gt;X$139,10,IF('Indicator Data'!M65&lt;X$140,0,10-(X$139-'Indicator Data'!M65)/(X$139-X$140)*10))),1)</f>
        <v>10</v>
      </c>
      <c r="Y63" s="4">
        <f>ROUND(IF('Indicator Data'!N65=0,0,IF('Indicator Data'!N65&gt;Y$139,10,IF('Indicator Data'!N65&lt;Y$140,0,10-(Y$139-'Indicator Data'!N65)/(Y$139-Y$140)*10))),1)</f>
        <v>9.4</v>
      </c>
      <c r="Z63" s="6">
        <f t="shared" si="11"/>
        <v>9.6999999999999993</v>
      </c>
      <c r="AA63" s="6">
        <f>IF('Indicator Data'!K65=5,10,IF('Indicator Data'!K65=4,8,IF('Indicator Data'!K65=3,5,IF('Indicator Data'!K65=2,2,IF('Indicator Data'!K65=1,1,0)))))</f>
        <v>0</v>
      </c>
      <c r="AB63" s="191">
        <f>IF('Indicator Data'!L65="No data","x",IF('Indicator Data'!L65&gt;1000,10,IF('Indicator Data'!L65&gt;=500,9,IF('Indicator Data'!L65&gt;=240,8,IF('Indicator Data'!L65&gt;=120,7,IF('Indicator Data'!L65&gt;=60,6,IF('Indicator Data'!L65&gt;=20,5,IF('Indicator Data'!L65&gt;=1,4,0))))))))</f>
        <v>0</v>
      </c>
      <c r="AC63" s="6">
        <f t="shared" si="12"/>
        <v>0</v>
      </c>
      <c r="AD63" s="7">
        <f t="shared" si="13"/>
        <v>4.9000000000000004</v>
      </c>
    </row>
    <row r="64" spans="1:30" s="11" customFormat="1" x14ac:dyDescent="0.25">
      <c r="A64" s="11" t="s">
        <v>382</v>
      </c>
      <c r="B64" s="30" t="s">
        <v>14</v>
      </c>
      <c r="C64" s="30" t="s">
        <v>510</v>
      </c>
      <c r="D64" s="4">
        <f>ROUND(IF('Indicator Data'!G66=0,0,IF(LOG('Indicator Data'!G66)&gt;D$139,10,IF(LOG('Indicator Data'!G66)&lt;D$140,0,10-(D$139-LOG('Indicator Data'!G66))/(D$139-D$140)*10))),1)</f>
        <v>5.7</v>
      </c>
      <c r="E64" s="4" t="str">
        <f>IF('Indicator Data'!D66="No data","x",ROUND(IF(('Indicator Data'!D66)&gt;E$139,10,IF(('Indicator Data'!D66)&lt;E$140,0,10-(E$139-('Indicator Data'!D66))/(E$139-E$140)*10)),1))</f>
        <v>x</v>
      </c>
      <c r="F64" s="58">
        <f>'Indicator Data'!E66/'Indicator Data'!$BC66</f>
        <v>0.50478718812219026</v>
      </c>
      <c r="G64" s="58">
        <f>'Indicator Data'!F66/'Indicator Data'!$BC66</f>
        <v>0.14695103258615461</v>
      </c>
      <c r="H64" s="58">
        <f t="shared" si="0"/>
        <v>0.28913135220763375</v>
      </c>
      <c r="I64" s="4">
        <f t="shared" si="1"/>
        <v>7.2</v>
      </c>
      <c r="J64" s="4">
        <f>ROUND(IF('Indicator Data'!I66=0,0,IF(LOG('Indicator Data'!I66)&gt;J$139,10,IF(LOG('Indicator Data'!I66)&lt;J$140,0,10-(J$139-LOG('Indicator Data'!I66))/(J$139-J$140)*10))),1)</f>
        <v>0</v>
      </c>
      <c r="K64" s="58">
        <f>'Indicator Data'!G66/'Indicator Data'!$BC66</f>
        <v>1.4373978384859595E-3</v>
      </c>
      <c r="L64" s="58">
        <f>'Indicator Data'!I66/'Indicator Data'!$BD66</f>
        <v>0</v>
      </c>
      <c r="M64" s="4">
        <f t="shared" si="2"/>
        <v>1</v>
      </c>
      <c r="N64" s="4">
        <f t="shared" si="3"/>
        <v>0</v>
      </c>
      <c r="O64" s="4">
        <f>ROUND(IF('Indicator Data'!J66=0,0,IF('Indicator Data'!J66&gt;O$139,10,IF('Indicator Data'!J66&lt;O$140,0,10-(O$139-'Indicator Data'!J66)/(O$139-O$140)*10))),1)</f>
        <v>0</v>
      </c>
      <c r="P64" s="153">
        <f t="shared" si="4"/>
        <v>0</v>
      </c>
      <c r="Q64" s="153">
        <f t="shared" si="5"/>
        <v>0</v>
      </c>
      <c r="R64" s="4">
        <f>IF('Indicator Data'!H66="No data","x",ROUND(IF('Indicator Data'!H66=0,0,IF('Indicator Data'!H66&gt;R$139,10,IF('Indicator Data'!H66&lt;R$140,0,10-(R$139-'Indicator Data'!H66)/(R$139-R$140)*10))),1))</f>
        <v>2</v>
      </c>
      <c r="S64" s="6" t="str">
        <f t="shared" si="6"/>
        <v>x</v>
      </c>
      <c r="T64" s="6">
        <f t="shared" si="7"/>
        <v>3.7</v>
      </c>
      <c r="U64" s="6">
        <f t="shared" si="8"/>
        <v>7.2</v>
      </c>
      <c r="V64" s="6">
        <f t="shared" si="9"/>
        <v>1</v>
      </c>
      <c r="W64" s="14">
        <f t="shared" si="10"/>
        <v>4.5</v>
      </c>
      <c r="X64" s="4">
        <f>ROUND(IF('Indicator Data'!M66=0,0,IF('Indicator Data'!M66&gt;X$139,10,IF('Indicator Data'!M66&lt;X$140,0,10-(X$139-'Indicator Data'!M66)/(X$139-X$140)*10))),1)</f>
        <v>10</v>
      </c>
      <c r="Y64" s="4">
        <f>ROUND(IF('Indicator Data'!N66=0,0,IF('Indicator Data'!N66&gt;Y$139,10,IF('Indicator Data'!N66&lt;Y$140,0,10-(Y$139-'Indicator Data'!N66)/(Y$139-Y$140)*10))),1)</f>
        <v>10</v>
      </c>
      <c r="Z64" s="6">
        <f t="shared" si="11"/>
        <v>10</v>
      </c>
      <c r="AA64" s="6">
        <f>IF('Indicator Data'!K66=5,10,IF('Indicator Data'!K66=4,8,IF('Indicator Data'!K66=3,5,IF('Indicator Data'!K66=2,2,IF('Indicator Data'!K66=1,1,0)))))</f>
        <v>5</v>
      </c>
      <c r="AB64" s="191">
        <f>IF('Indicator Data'!L66="No data","x",IF('Indicator Data'!L66&gt;1000,10,IF('Indicator Data'!L66&gt;=500,9,IF('Indicator Data'!L66&gt;=240,8,IF('Indicator Data'!L66&gt;=120,7,IF('Indicator Data'!L66&gt;=60,6,IF('Indicator Data'!L66&gt;=20,5,IF('Indicator Data'!L66&gt;=1,4,0))))))))</f>
        <v>6</v>
      </c>
      <c r="AC64" s="6">
        <f t="shared" si="12"/>
        <v>6</v>
      </c>
      <c r="AD64" s="7">
        <f t="shared" si="13"/>
        <v>8</v>
      </c>
    </row>
    <row r="65" spans="1:30" s="11" customFormat="1" x14ac:dyDescent="0.25">
      <c r="A65" s="11" t="s">
        <v>383</v>
      </c>
      <c r="B65" s="30" t="s">
        <v>14</v>
      </c>
      <c r="C65" s="30" t="s">
        <v>511</v>
      </c>
      <c r="D65" s="4">
        <f>ROUND(IF('Indicator Data'!G67=0,0,IF(LOG('Indicator Data'!G67)&gt;D$139,10,IF(LOG('Indicator Data'!G67)&lt;D$140,0,10-(D$139-LOG('Indicator Data'!G67))/(D$139-D$140)*10))),1)</f>
        <v>8.6</v>
      </c>
      <c r="E65" s="4">
        <f>IF('Indicator Data'!D67="No data","x",ROUND(IF(('Indicator Data'!D67)&gt;E$139,10,IF(('Indicator Data'!D67)&lt;E$140,0,10-(E$139-('Indicator Data'!D67))/(E$139-E$140)*10)),1))</f>
        <v>4.2</v>
      </c>
      <c r="F65" s="58">
        <f>'Indicator Data'!E67/'Indicator Data'!$BC67</f>
        <v>0.40061100820000795</v>
      </c>
      <c r="G65" s="58">
        <f>'Indicator Data'!F67/'Indicator Data'!$BC67</f>
        <v>0.26673977620670769</v>
      </c>
      <c r="H65" s="58">
        <f t="shared" si="0"/>
        <v>0.26699044815168088</v>
      </c>
      <c r="I65" s="4">
        <f t="shared" si="1"/>
        <v>6.7</v>
      </c>
      <c r="J65" s="4">
        <f>ROUND(IF('Indicator Data'!I67=0,0,IF(LOG('Indicator Data'!I67)&gt;J$139,10,IF(LOG('Indicator Data'!I67)&lt;J$140,0,10-(J$139-LOG('Indicator Data'!I67))/(J$139-J$140)*10))),1)</f>
        <v>0</v>
      </c>
      <c r="K65" s="58">
        <f>'Indicator Data'!G67/'Indicator Data'!$BC67</f>
        <v>8.5489706990687087E-3</v>
      </c>
      <c r="L65" s="58">
        <f>'Indicator Data'!I67/'Indicator Data'!$BD67</f>
        <v>0</v>
      </c>
      <c r="M65" s="4">
        <f t="shared" si="2"/>
        <v>5.7</v>
      </c>
      <c r="N65" s="4">
        <f t="shared" si="3"/>
        <v>0</v>
      </c>
      <c r="O65" s="4">
        <f>ROUND(IF('Indicator Data'!J67=0,0,IF('Indicator Data'!J67&gt;O$139,10,IF('Indicator Data'!J67&lt;O$140,0,10-(O$139-'Indicator Data'!J67)/(O$139-O$140)*10))),1)</f>
        <v>0</v>
      </c>
      <c r="P65" s="153">
        <f t="shared" si="4"/>
        <v>0</v>
      </c>
      <c r="Q65" s="153">
        <f t="shared" si="5"/>
        <v>0</v>
      </c>
      <c r="R65" s="4">
        <f>IF('Indicator Data'!H67="No data","x",ROUND(IF('Indicator Data'!H67=0,0,IF('Indicator Data'!H67&gt;R$139,10,IF('Indicator Data'!H67&lt;R$140,0,10-(R$139-'Indicator Data'!H67)/(R$139-R$140)*10))),1))</f>
        <v>1</v>
      </c>
      <c r="S65" s="6">
        <f t="shared" si="6"/>
        <v>4.2</v>
      </c>
      <c r="T65" s="6">
        <f t="shared" si="7"/>
        <v>7.4</v>
      </c>
      <c r="U65" s="6">
        <f t="shared" si="8"/>
        <v>6.7</v>
      </c>
      <c r="V65" s="6">
        <f t="shared" si="9"/>
        <v>0.5</v>
      </c>
      <c r="W65" s="14">
        <f t="shared" si="10"/>
        <v>5.2</v>
      </c>
      <c r="X65" s="4">
        <f>ROUND(IF('Indicator Data'!M67=0,0,IF('Indicator Data'!M67&gt;X$139,10,IF('Indicator Data'!M67&lt;X$140,0,10-(X$139-'Indicator Data'!M67)/(X$139-X$140)*10))),1)</f>
        <v>10</v>
      </c>
      <c r="Y65" s="4">
        <f>ROUND(IF('Indicator Data'!N67=0,0,IF('Indicator Data'!N67&gt;Y$139,10,IF('Indicator Data'!N67&lt;Y$140,0,10-(Y$139-'Indicator Data'!N67)/(Y$139-Y$140)*10))),1)</f>
        <v>10</v>
      </c>
      <c r="Z65" s="6">
        <f t="shared" si="11"/>
        <v>10</v>
      </c>
      <c r="AA65" s="6">
        <f>IF('Indicator Data'!K67=5,10,IF('Indicator Data'!K67=4,8,IF('Indicator Data'!K67=3,5,IF('Indicator Data'!K67=2,2,IF('Indicator Data'!K67=1,1,0)))))</f>
        <v>8</v>
      </c>
      <c r="AB65" s="191">
        <f>IF('Indicator Data'!L67="No data","x",IF('Indicator Data'!L67&gt;1000,10,IF('Indicator Data'!L67&gt;=500,9,IF('Indicator Data'!L67&gt;=240,8,IF('Indicator Data'!L67&gt;=120,7,IF('Indicator Data'!L67&gt;=60,6,IF('Indicator Data'!L67&gt;=20,5,IF('Indicator Data'!L67&gt;=1,4,0))))))))</f>
        <v>9</v>
      </c>
      <c r="AC65" s="6">
        <f t="shared" si="12"/>
        <v>9</v>
      </c>
      <c r="AD65" s="7">
        <f t="shared" si="13"/>
        <v>9</v>
      </c>
    </row>
    <row r="66" spans="1:30" s="11" customFormat="1" x14ac:dyDescent="0.25">
      <c r="A66" s="11" t="s">
        <v>384</v>
      </c>
      <c r="B66" s="30" t="s">
        <v>14</v>
      </c>
      <c r="C66" s="30" t="s">
        <v>512</v>
      </c>
      <c r="D66" s="4">
        <f>ROUND(IF('Indicator Data'!G68=0,0,IF(LOG('Indicator Data'!G68)&gt;D$139,10,IF(LOG('Indicator Data'!G68)&lt;D$140,0,10-(D$139-LOG('Indicator Data'!G68))/(D$139-D$140)*10))),1)</f>
        <v>7.4</v>
      </c>
      <c r="E66" s="4" t="str">
        <f>IF('Indicator Data'!D68="No data","x",ROUND(IF(('Indicator Data'!D68)&gt;E$139,10,IF(('Indicator Data'!D68)&lt;E$140,0,10-(E$139-('Indicator Data'!D68))/(E$139-E$140)*10)),1))</f>
        <v>x</v>
      </c>
      <c r="F66" s="58">
        <f>'Indicator Data'!E68/'Indicator Data'!$BC68</f>
        <v>0.68451518430624092</v>
      </c>
      <c r="G66" s="58">
        <f>'Indicator Data'!F68/'Indicator Data'!$BC68</f>
        <v>0.10733269390938494</v>
      </c>
      <c r="H66" s="58">
        <f t="shared" si="0"/>
        <v>0.36909076563046672</v>
      </c>
      <c r="I66" s="4">
        <f t="shared" si="1"/>
        <v>9.1999999999999993</v>
      </c>
      <c r="J66" s="4">
        <f>ROUND(IF('Indicator Data'!I68=0,0,IF(LOG('Indicator Data'!I68)&gt;J$139,10,IF(LOG('Indicator Data'!I68)&lt;J$140,0,10-(J$139-LOG('Indicator Data'!I68))/(J$139-J$140)*10))),1)</f>
        <v>0</v>
      </c>
      <c r="K66" s="58">
        <f>'Indicator Data'!G68/'Indicator Data'!$BC68</f>
        <v>3.3993955650903117E-3</v>
      </c>
      <c r="L66" s="58">
        <f>'Indicator Data'!I68/'Indicator Data'!$BD68</f>
        <v>0</v>
      </c>
      <c r="M66" s="4">
        <f t="shared" si="2"/>
        <v>2.2999999999999998</v>
      </c>
      <c r="N66" s="4">
        <f t="shared" si="3"/>
        <v>0</v>
      </c>
      <c r="O66" s="4">
        <f>ROUND(IF('Indicator Data'!J68=0,0,IF('Indicator Data'!J68&gt;O$139,10,IF('Indicator Data'!J68&lt;O$140,0,10-(O$139-'Indicator Data'!J68)/(O$139-O$140)*10))),1)</f>
        <v>0</v>
      </c>
      <c r="P66" s="153">
        <f t="shared" si="4"/>
        <v>0</v>
      </c>
      <c r="Q66" s="153">
        <f t="shared" si="5"/>
        <v>0</v>
      </c>
      <c r="R66" s="4">
        <f>IF('Indicator Data'!H68="No data","x",ROUND(IF('Indicator Data'!H68=0,0,IF('Indicator Data'!H68&gt;R$139,10,IF('Indicator Data'!H68&lt;R$140,0,10-(R$139-'Indicator Data'!H68)/(R$139-R$140)*10))),1))</f>
        <v>2</v>
      </c>
      <c r="S66" s="6" t="str">
        <f t="shared" si="6"/>
        <v>x</v>
      </c>
      <c r="T66" s="6">
        <f t="shared" si="7"/>
        <v>5.4</v>
      </c>
      <c r="U66" s="6">
        <f t="shared" si="8"/>
        <v>9.1999999999999993</v>
      </c>
      <c r="V66" s="6">
        <f t="shared" si="9"/>
        <v>1</v>
      </c>
      <c r="W66" s="14">
        <f t="shared" si="10"/>
        <v>6.3</v>
      </c>
      <c r="X66" s="4">
        <f>ROUND(IF('Indicator Data'!M68=0,0,IF('Indicator Data'!M68&gt;X$139,10,IF('Indicator Data'!M68&lt;X$140,0,10-(X$139-'Indicator Data'!M68)/(X$139-X$140)*10))),1)</f>
        <v>10</v>
      </c>
      <c r="Y66" s="4">
        <f>ROUND(IF('Indicator Data'!N68=0,0,IF('Indicator Data'!N68&gt;Y$139,10,IF('Indicator Data'!N68&lt;Y$140,0,10-(Y$139-'Indicator Data'!N68)/(Y$139-Y$140)*10))),1)</f>
        <v>10</v>
      </c>
      <c r="Z66" s="6">
        <f t="shared" si="11"/>
        <v>10</v>
      </c>
      <c r="AA66" s="6">
        <f>IF('Indicator Data'!K68=5,10,IF('Indicator Data'!K68=4,8,IF('Indicator Data'!K68=3,5,IF('Indicator Data'!K68=2,2,IF('Indicator Data'!K68=1,1,0)))))</f>
        <v>5</v>
      </c>
      <c r="AB66" s="191">
        <f>IF('Indicator Data'!L68="No data","x",IF('Indicator Data'!L68&gt;1000,10,IF('Indicator Data'!L68&gt;=500,9,IF('Indicator Data'!L68&gt;=240,8,IF('Indicator Data'!L68&gt;=120,7,IF('Indicator Data'!L68&gt;=60,6,IF('Indicator Data'!L68&gt;=20,5,IF('Indicator Data'!L68&gt;=1,4,0))))))))</f>
        <v>5</v>
      </c>
      <c r="AC66" s="6">
        <f t="shared" si="12"/>
        <v>5</v>
      </c>
      <c r="AD66" s="7">
        <f t="shared" si="13"/>
        <v>7.5</v>
      </c>
    </row>
    <row r="67" spans="1:30" s="11" customFormat="1" x14ac:dyDescent="0.25">
      <c r="A67" s="11" t="s">
        <v>385</v>
      </c>
      <c r="B67" s="30" t="s">
        <v>14</v>
      </c>
      <c r="C67" s="30" t="s">
        <v>513</v>
      </c>
      <c r="D67" s="4">
        <f>ROUND(IF('Indicator Data'!G69=0,0,IF(LOG('Indicator Data'!G69)&gt;D$139,10,IF(LOG('Indicator Data'!G69)&lt;D$140,0,10-(D$139-LOG('Indicator Data'!G69))/(D$139-D$140)*10))),1)</f>
        <v>7.3</v>
      </c>
      <c r="E67" s="4" t="str">
        <f>IF('Indicator Data'!D69="No data","x",ROUND(IF(('Indicator Data'!D69)&gt;E$139,10,IF(('Indicator Data'!D69)&lt;E$140,0,10-(E$139-('Indicator Data'!D69))/(E$139-E$140)*10)),1))</f>
        <v>x</v>
      </c>
      <c r="F67" s="58">
        <f>'Indicator Data'!E69/'Indicator Data'!$BC69</f>
        <v>0.59480013677056642</v>
      </c>
      <c r="G67" s="58">
        <f>'Indicator Data'!F69/'Indicator Data'!$BC69</f>
        <v>7.8396225931989319E-2</v>
      </c>
      <c r="H67" s="58">
        <f t="shared" si="0"/>
        <v>0.31699912486828052</v>
      </c>
      <c r="I67" s="4">
        <f t="shared" si="1"/>
        <v>7.9</v>
      </c>
      <c r="J67" s="4">
        <f>ROUND(IF('Indicator Data'!I69=0,0,IF(LOG('Indicator Data'!I69)&gt;J$139,10,IF(LOG('Indicator Data'!I69)&lt;J$140,0,10-(J$139-LOG('Indicator Data'!I69))/(J$139-J$140)*10))),1)</f>
        <v>0</v>
      </c>
      <c r="K67" s="58">
        <f>'Indicator Data'!G69/'Indicator Data'!$BC69</f>
        <v>2.8557393136780396E-3</v>
      </c>
      <c r="L67" s="58">
        <f>'Indicator Data'!I69/'Indicator Data'!$BD69</f>
        <v>0</v>
      </c>
      <c r="M67" s="4">
        <f t="shared" si="2"/>
        <v>1.9</v>
      </c>
      <c r="N67" s="4">
        <f t="shared" si="3"/>
        <v>0</v>
      </c>
      <c r="O67" s="4">
        <f>ROUND(IF('Indicator Data'!J69=0,0,IF('Indicator Data'!J69&gt;O$139,10,IF('Indicator Data'!J69&lt;O$140,0,10-(O$139-'Indicator Data'!J69)/(O$139-O$140)*10))),1)</f>
        <v>0</v>
      </c>
      <c r="P67" s="153">
        <f t="shared" si="4"/>
        <v>0</v>
      </c>
      <c r="Q67" s="153">
        <f t="shared" si="5"/>
        <v>0</v>
      </c>
      <c r="R67" s="4">
        <f>IF('Indicator Data'!H69="No data","x",ROUND(IF('Indicator Data'!H69=0,0,IF('Indicator Data'!H69&gt;R$139,10,IF('Indicator Data'!H69&lt;R$140,0,10-(R$139-'Indicator Data'!H69)/(R$139-R$140)*10))),1))</f>
        <v>3</v>
      </c>
      <c r="S67" s="6" t="str">
        <f t="shared" si="6"/>
        <v>x</v>
      </c>
      <c r="T67" s="6">
        <f t="shared" si="7"/>
        <v>5.2</v>
      </c>
      <c r="U67" s="6">
        <f t="shared" si="8"/>
        <v>7.9</v>
      </c>
      <c r="V67" s="6">
        <f t="shared" si="9"/>
        <v>1.5</v>
      </c>
      <c r="W67" s="14">
        <f t="shared" si="10"/>
        <v>5.4</v>
      </c>
      <c r="X67" s="4">
        <f>ROUND(IF('Indicator Data'!M69=0,0,IF('Indicator Data'!M69&gt;X$139,10,IF('Indicator Data'!M69&lt;X$140,0,10-(X$139-'Indicator Data'!M69)/(X$139-X$140)*10))),1)</f>
        <v>10</v>
      </c>
      <c r="Y67" s="4">
        <f>ROUND(IF('Indicator Data'!N69=0,0,IF('Indicator Data'!N69&gt;Y$139,10,IF('Indicator Data'!N69&lt;Y$140,0,10-(Y$139-'Indicator Data'!N69)/(Y$139-Y$140)*10))),1)</f>
        <v>10</v>
      </c>
      <c r="Z67" s="6">
        <f t="shared" si="11"/>
        <v>10</v>
      </c>
      <c r="AA67" s="6">
        <f>IF('Indicator Data'!K69=5,10,IF('Indicator Data'!K69=4,8,IF('Indicator Data'!K69=3,5,IF('Indicator Data'!K69=2,2,IF('Indicator Data'!K69=1,1,0)))))</f>
        <v>5</v>
      </c>
      <c r="AB67" s="191">
        <f>IF('Indicator Data'!L69="No data","x",IF('Indicator Data'!L69&gt;1000,10,IF('Indicator Data'!L69&gt;=500,9,IF('Indicator Data'!L69&gt;=240,8,IF('Indicator Data'!L69&gt;=120,7,IF('Indicator Data'!L69&gt;=60,6,IF('Indicator Data'!L69&gt;=20,5,IF('Indicator Data'!L69&gt;=1,4,0))))))))</f>
        <v>5</v>
      </c>
      <c r="AC67" s="6">
        <f t="shared" si="12"/>
        <v>5</v>
      </c>
      <c r="AD67" s="7">
        <f t="shared" si="13"/>
        <v>7.5</v>
      </c>
    </row>
    <row r="68" spans="1:30" s="11" customFormat="1" x14ac:dyDescent="0.25">
      <c r="A68" s="11" t="s">
        <v>386</v>
      </c>
      <c r="B68" s="30" t="s">
        <v>14</v>
      </c>
      <c r="C68" s="30" t="s">
        <v>514</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1.7</v>
      </c>
      <c r="F68" s="58">
        <f>'Indicator Data'!E70/'Indicator Data'!$BC70</f>
        <v>0.59573399915269265</v>
      </c>
      <c r="G68" s="58">
        <f>'Indicator Data'!F70/'Indicator Data'!$BC70</f>
        <v>0.10291091379495372</v>
      </c>
      <c r="H68" s="58">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8">
        <f>'Indicator Data'!G70/'Indicator Data'!$BC70</f>
        <v>7.3905851979905119E-3</v>
      </c>
      <c r="L68" s="58">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53">
        <f t="shared" ref="P68:P119" si="18">ROUND((10-GEOMEAN(((10-N68)/10*9+1),((10-J68)/10*9+1)))/9*10,1)</f>
        <v>0</v>
      </c>
      <c r="Q68" s="153">
        <f t="shared" ref="Q68:Q119" si="19">ROUND(AVERAGE(P68,O68),1)</f>
        <v>0</v>
      </c>
      <c r="R68" s="4">
        <f>IF('Indicator Data'!H70="No data","x",ROUND(IF('Indicator Data'!H70=0,0,IF('Indicator Data'!H70&gt;R$139,10,IF('Indicator Data'!H70&lt;R$140,0,10-(R$139-'Indicator Data'!H70)/(R$139-R$140)*10))),1))</f>
        <v>0</v>
      </c>
      <c r="S68" s="6">
        <f t="shared" ref="S68:S119" si="20">E68</f>
        <v>1.7</v>
      </c>
      <c r="T68" s="6">
        <f t="shared" ref="T68:T119" si="21">ROUND((10-GEOMEAN(((10-D68)/10*9+1),((10-M68)/10*9+1)))/9*10,1)</f>
        <v>7.3</v>
      </c>
      <c r="U68" s="6">
        <f t="shared" ref="U68:U119" si="22">I68</f>
        <v>8.1</v>
      </c>
      <c r="V68" s="6">
        <f t="shared" ref="V68:V119" si="23">ROUND(AVERAGE(Q68,R68),1)</f>
        <v>0</v>
      </c>
      <c r="W68" s="14">
        <f t="shared" ref="W68:W119" si="24">IF(S68="x",ROUND((10-GEOMEAN(((10-T68)/10*9+1),((10-U68)/10*9+1),((10-V68)/10*9+1)))/9*10,1),ROUND((10-GEOMEAN(((10-S68)/10*9+1),((10-T68)/10*9+1),((10-U68)/10*9+1),((10-V68)/10*9+1)))/9*10,1))</f>
        <v>5.2</v>
      </c>
      <c r="X68" s="4">
        <f>ROUND(IF('Indicator Data'!M70=0,0,IF('Indicator Data'!M70&gt;X$139,10,IF('Indicator Data'!M70&lt;X$140,0,10-(X$139-'Indicator Data'!M70)/(X$139-X$140)*10))),1)</f>
        <v>10</v>
      </c>
      <c r="Y68" s="4">
        <f>ROUND(IF('Indicator Data'!N70=0,0,IF('Indicator Data'!N70&gt;Y$139,10,IF('Indicator Data'!N70&lt;Y$140,0,10-(Y$139-'Indicator Data'!N70)/(Y$139-Y$140)*10))),1)</f>
        <v>10</v>
      </c>
      <c r="Z68" s="6">
        <f t="shared" ref="Z68:Z119" si="25">ROUND((10-GEOMEAN(((10-X68)/10*9+1),((10-Y68)/10*9+1)))/9*10,1)</f>
        <v>10</v>
      </c>
      <c r="AA68" s="6">
        <f>IF('Indicator Data'!K70=5,10,IF('Indicator Data'!K70=4,8,IF('Indicator Data'!K70=3,5,IF('Indicator Data'!K70=2,2,IF('Indicator Data'!K70=1,1,0)))))</f>
        <v>0</v>
      </c>
      <c r="AB68" s="191">
        <f>IF('Indicator Data'!L70="No data","x",IF('Indicator Data'!L70&gt;1000,10,IF('Indicator Data'!L70&gt;=500,9,IF('Indicator Data'!L70&gt;=240,8,IF('Indicator Data'!L70&gt;=120,7,IF('Indicator Data'!L70&gt;=60,6,IF('Indicator Data'!L70&gt;=20,5,IF('Indicator Data'!L70&gt;=1,4,0))))))))</f>
        <v>4</v>
      </c>
      <c r="AC68" s="6">
        <f t="shared" ref="AC68:AC119" si="26">ROUND(IF(AB68="x",AA68,IF(AB68&gt;AA68,AB68,AA68)),1)</f>
        <v>4</v>
      </c>
      <c r="AD68" s="7">
        <f t="shared" ref="AD68:AD119" si="27">ROUND(IF(AC68&gt;=8,AC68,AVERAGE(Z68,AC68)),1)</f>
        <v>7</v>
      </c>
    </row>
    <row r="69" spans="1:30" s="11" customFormat="1" x14ac:dyDescent="0.25">
      <c r="A69" s="11" t="s">
        <v>389</v>
      </c>
      <c r="B69" s="30" t="s">
        <v>14</v>
      </c>
      <c r="C69" s="30" t="s">
        <v>517</v>
      </c>
      <c r="D69" s="4">
        <f>ROUND(IF('Indicator Data'!G71=0,0,IF(LOG('Indicator Data'!G71)&gt;D$139,10,IF(LOG('Indicator Data'!G71)&lt;D$140,0,10-(D$139-LOG('Indicator Data'!G71))/(D$139-D$140)*10))),1)</f>
        <v>6.9</v>
      </c>
      <c r="E69" s="4" t="str">
        <f>IF('Indicator Data'!D71="No data","x",ROUND(IF(('Indicator Data'!D71)&gt;E$139,10,IF(('Indicator Data'!D71)&lt;E$140,0,10-(E$139-('Indicator Data'!D71))/(E$139-E$140)*10)),1))</f>
        <v>x</v>
      </c>
      <c r="F69" s="58">
        <f>'Indicator Data'!E71/'Indicator Data'!$BC71</f>
        <v>3.0833452305328271E-3</v>
      </c>
      <c r="G69" s="58">
        <f>'Indicator Data'!F71/'Indicator Data'!$BC71</f>
        <v>0.90251128769855082</v>
      </c>
      <c r="H69" s="58">
        <f t="shared" si="14"/>
        <v>0.22716949453990412</v>
      </c>
      <c r="I69" s="4">
        <f t="shared" si="15"/>
        <v>5.7</v>
      </c>
      <c r="J69" s="4">
        <f>ROUND(IF('Indicator Data'!I71=0,0,IF(LOG('Indicator Data'!I71)&gt;J$139,10,IF(LOG('Indicator Data'!I71)&lt;J$140,0,10-(J$139-LOG('Indicator Data'!I71))/(J$139-J$140)*10))),1)</f>
        <v>0</v>
      </c>
      <c r="K69" s="58">
        <f>'Indicator Data'!G71/'Indicator Data'!$BC71</f>
        <v>5.8772995470103458E-3</v>
      </c>
      <c r="L69" s="58">
        <f>'Indicator Data'!I71/'Indicator Data'!$BD71</f>
        <v>0</v>
      </c>
      <c r="M69" s="4">
        <f t="shared" si="16"/>
        <v>3.9</v>
      </c>
      <c r="N69" s="4">
        <f t="shared" si="17"/>
        <v>0</v>
      </c>
      <c r="O69" s="4">
        <f>ROUND(IF('Indicator Data'!J71=0,0,IF('Indicator Data'!J71&gt;O$139,10,IF('Indicator Data'!J71&lt;O$140,0,10-(O$139-'Indicator Data'!J71)/(O$139-O$140)*10))),1)</f>
        <v>0</v>
      </c>
      <c r="P69" s="153">
        <f t="shared" si="18"/>
        <v>0</v>
      </c>
      <c r="Q69" s="153">
        <f t="shared" si="19"/>
        <v>0</v>
      </c>
      <c r="R69" s="4">
        <f>IF('Indicator Data'!H71="No data","x",ROUND(IF('Indicator Data'!H71=0,0,IF('Indicator Data'!H71&gt;R$139,10,IF('Indicator Data'!H71&lt;R$140,0,10-(R$139-'Indicator Data'!H71)/(R$139-R$140)*10))),1))</f>
        <v>7</v>
      </c>
      <c r="S69" s="6" t="str">
        <f t="shared" si="20"/>
        <v>x</v>
      </c>
      <c r="T69" s="6">
        <f t="shared" si="21"/>
        <v>5.6</v>
      </c>
      <c r="U69" s="6">
        <f t="shared" si="22"/>
        <v>5.7</v>
      </c>
      <c r="V69" s="6">
        <f t="shared" si="23"/>
        <v>3.5</v>
      </c>
      <c r="W69" s="14">
        <f t="shared" si="24"/>
        <v>5</v>
      </c>
      <c r="X69" s="4">
        <f>ROUND(IF('Indicator Data'!M71=0,0,IF('Indicator Data'!M71&gt;X$139,10,IF('Indicator Data'!M71&lt;X$140,0,10-(X$139-'Indicator Data'!M71)/(X$139-X$140)*10))),1)</f>
        <v>10</v>
      </c>
      <c r="Y69" s="4">
        <f>ROUND(IF('Indicator Data'!N71=0,0,IF('Indicator Data'!N71&gt;Y$139,10,IF('Indicator Data'!N71&lt;Y$140,0,10-(Y$139-'Indicator Data'!N71)/(Y$139-Y$140)*10))),1)</f>
        <v>10</v>
      </c>
      <c r="Z69" s="6">
        <f t="shared" si="25"/>
        <v>10</v>
      </c>
      <c r="AA69" s="6">
        <f>IF('Indicator Data'!K71=5,10,IF('Indicator Data'!K71=4,8,IF('Indicator Data'!K71=3,5,IF('Indicator Data'!K71=2,2,IF('Indicator Data'!K71=1,1,0)))))</f>
        <v>5</v>
      </c>
      <c r="AB69" s="191">
        <f>IF('Indicator Data'!L71="No data","x",IF('Indicator Data'!L71&gt;1000,10,IF('Indicator Data'!L71&gt;=500,9,IF('Indicator Data'!L71&gt;=240,8,IF('Indicator Data'!L71&gt;=120,7,IF('Indicator Data'!L71&gt;=60,6,IF('Indicator Data'!L71&gt;=20,5,IF('Indicator Data'!L71&gt;=1,4,0))))))))</f>
        <v>5</v>
      </c>
      <c r="AC69" s="6">
        <f t="shared" si="26"/>
        <v>5</v>
      </c>
      <c r="AD69" s="7">
        <f t="shared" si="27"/>
        <v>7.5</v>
      </c>
    </row>
    <row r="70" spans="1:30" s="11" customFormat="1" x14ac:dyDescent="0.25">
      <c r="A70" s="11" t="s">
        <v>387</v>
      </c>
      <c r="B70" s="30" t="s">
        <v>14</v>
      </c>
      <c r="C70" s="30" t="s">
        <v>515</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0.8</v>
      </c>
      <c r="F70" s="58">
        <f>'Indicator Data'!E72/'Indicator Data'!$BC72</f>
        <v>0.33462991428248873</v>
      </c>
      <c r="G70" s="58">
        <f>'Indicator Data'!F72/'Indicator Data'!$BC72</f>
        <v>0.11599014255093519</v>
      </c>
      <c r="H70" s="58">
        <f t="shared" si="14"/>
        <v>0.19631249277897816</v>
      </c>
      <c r="I70" s="4">
        <f t="shared" si="15"/>
        <v>4.9000000000000004</v>
      </c>
      <c r="J70" s="4">
        <f>ROUND(IF('Indicator Data'!I72=0,0,IF(LOG('Indicator Data'!I72)&gt;J$139,10,IF(LOG('Indicator Data'!I72)&lt;J$140,0,10-(J$139-LOG('Indicator Data'!I72))/(J$139-J$140)*10))),1)</f>
        <v>0</v>
      </c>
      <c r="K70" s="58">
        <f>'Indicator Data'!G72/'Indicator Data'!$BC72</f>
        <v>5.6635693326859398E-3</v>
      </c>
      <c r="L70" s="58">
        <f>'Indicator Data'!I72/'Indicator Data'!$BD72</f>
        <v>0</v>
      </c>
      <c r="M70" s="4">
        <f t="shared" si="16"/>
        <v>3.8</v>
      </c>
      <c r="N70" s="4">
        <f t="shared" si="17"/>
        <v>0</v>
      </c>
      <c r="O70" s="4">
        <f>ROUND(IF('Indicator Data'!J72=0,0,IF('Indicator Data'!J72&gt;O$139,10,IF('Indicator Data'!J72&lt;O$140,0,10-(O$139-'Indicator Data'!J72)/(O$139-O$140)*10))),1)</f>
        <v>0</v>
      </c>
      <c r="P70" s="153">
        <f t="shared" si="18"/>
        <v>0</v>
      </c>
      <c r="Q70" s="153">
        <f t="shared" si="19"/>
        <v>0</v>
      </c>
      <c r="R70" s="4">
        <f>IF('Indicator Data'!H72="No data","x",ROUND(IF('Indicator Data'!H72=0,0,IF('Indicator Data'!H72&gt;R$139,10,IF('Indicator Data'!H72&lt;R$140,0,10-(R$139-'Indicator Data'!H72)/(R$139-R$140)*10))),1))</f>
        <v>4</v>
      </c>
      <c r="S70" s="6">
        <f t="shared" si="20"/>
        <v>0.8</v>
      </c>
      <c r="T70" s="6">
        <f t="shared" si="21"/>
        <v>6.6</v>
      </c>
      <c r="U70" s="6">
        <f t="shared" si="22"/>
        <v>4.9000000000000004</v>
      </c>
      <c r="V70" s="6">
        <f t="shared" si="23"/>
        <v>2</v>
      </c>
      <c r="W70" s="14">
        <f t="shared" si="24"/>
        <v>3.9</v>
      </c>
      <c r="X70" s="4">
        <f>ROUND(IF('Indicator Data'!M72=0,0,IF('Indicator Data'!M72&gt;X$139,10,IF('Indicator Data'!M72&lt;X$140,0,10-(X$139-'Indicator Data'!M72)/(X$139-X$140)*10))),1)</f>
        <v>10</v>
      </c>
      <c r="Y70" s="4">
        <f>ROUND(IF('Indicator Data'!N72=0,0,IF('Indicator Data'!N72&gt;Y$139,10,IF('Indicator Data'!N72&lt;Y$140,0,10-(Y$139-'Indicator Data'!N72)/(Y$139-Y$140)*10))),1)</f>
        <v>10</v>
      </c>
      <c r="Z70" s="6">
        <f t="shared" si="25"/>
        <v>10</v>
      </c>
      <c r="AA70" s="6">
        <f>IF('Indicator Data'!K72=5,10,IF('Indicator Data'!K72=4,8,IF('Indicator Data'!K72=3,5,IF('Indicator Data'!K72=2,2,IF('Indicator Data'!K72=1,1,0)))))</f>
        <v>10</v>
      </c>
      <c r="AB70" s="191">
        <f>IF('Indicator Data'!L72="No data","x",IF('Indicator Data'!L72&gt;1000,10,IF('Indicator Data'!L72&gt;=500,9,IF('Indicator Data'!L72&gt;=240,8,IF('Indicator Data'!L72&gt;=120,7,IF('Indicator Data'!L72&gt;=60,6,IF('Indicator Data'!L72&gt;=20,5,IF('Indicator Data'!L72&gt;=1,4,0))))))))</f>
        <v>9</v>
      </c>
      <c r="AC70" s="6">
        <f t="shared" si="26"/>
        <v>10</v>
      </c>
      <c r="AD70" s="7">
        <f t="shared" si="27"/>
        <v>10</v>
      </c>
    </row>
    <row r="71" spans="1:30" s="11" customFormat="1" x14ac:dyDescent="0.25">
      <c r="A71" s="11" t="s">
        <v>388</v>
      </c>
      <c r="B71" s="30" t="s">
        <v>14</v>
      </c>
      <c r="C71" s="30" t="s">
        <v>516</v>
      </c>
      <c r="D71" s="4">
        <f>ROUND(IF('Indicator Data'!G73=0,0,IF(LOG('Indicator Data'!G73)&gt;D$139,10,IF(LOG('Indicator Data'!G73)&lt;D$140,0,10-(D$139-LOG('Indicator Data'!G73))/(D$139-D$140)*10))),1)</f>
        <v>9.4</v>
      </c>
      <c r="E71" s="4">
        <f>IF('Indicator Data'!D73="No data","x",ROUND(IF(('Indicator Data'!D73)&gt;E$139,10,IF(('Indicator Data'!D73)&lt;E$140,0,10-(E$139-('Indicator Data'!D73))/(E$139-E$140)*10)),1))</f>
        <v>6.7</v>
      </c>
      <c r="F71" s="58">
        <f>'Indicator Data'!E73/'Indicator Data'!$BC73</f>
        <v>0.42719103126590391</v>
      </c>
      <c r="G71" s="58">
        <f>'Indicator Data'!F73/'Indicator Data'!$BC73</f>
        <v>5.4077056931423777E-2</v>
      </c>
      <c r="H71" s="58">
        <f t="shared" si="14"/>
        <v>0.22711477986580789</v>
      </c>
      <c r="I71" s="4">
        <f t="shared" si="15"/>
        <v>5.7</v>
      </c>
      <c r="J71" s="4">
        <f>ROUND(IF('Indicator Data'!I73=0,0,IF(LOG('Indicator Data'!I73)&gt;J$139,10,IF(LOG('Indicator Data'!I73)&lt;J$140,0,10-(J$139-LOG('Indicator Data'!I73))/(J$139-J$140)*10))),1)</f>
        <v>0</v>
      </c>
      <c r="K71" s="58">
        <f>'Indicator Data'!G73/'Indicator Data'!$BC73</f>
        <v>1.1777823369146848E-2</v>
      </c>
      <c r="L71" s="58">
        <f>'Indicator Data'!I73/'Indicator Data'!$BD73</f>
        <v>0</v>
      </c>
      <c r="M71" s="4">
        <f t="shared" si="16"/>
        <v>7.9</v>
      </c>
      <c r="N71" s="4">
        <f t="shared" si="17"/>
        <v>0</v>
      </c>
      <c r="O71" s="4">
        <f>ROUND(IF('Indicator Data'!J73=0,0,IF('Indicator Data'!J73&gt;O$139,10,IF('Indicator Data'!J73&lt;O$140,0,10-(O$139-'Indicator Data'!J73)/(O$139-O$140)*10))),1)</f>
        <v>0</v>
      </c>
      <c r="P71" s="153">
        <f t="shared" si="18"/>
        <v>0</v>
      </c>
      <c r="Q71" s="153">
        <f t="shared" si="19"/>
        <v>0</v>
      </c>
      <c r="R71" s="4">
        <f>IF('Indicator Data'!H73="No data","x",ROUND(IF('Indicator Data'!H73=0,0,IF('Indicator Data'!H73&gt;R$139,10,IF('Indicator Data'!H73&lt;R$140,0,10-(R$139-'Indicator Data'!H73)/(R$139-R$140)*10))),1))</f>
        <v>4</v>
      </c>
      <c r="S71" s="6">
        <f t="shared" si="20"/>
        <v>6.7</v>
      </c>
      <c r="T71" s="6">
        <f t="shared" si="21"/>
        <v>8.8000000000000007</v>
      </c>
      <c r="U71" s="6">
        <f t="shared" si="22"/>
        <v>5.7</v>
      </c>
      <c r="V71" s="6">
        <f t="shared" si="23"/>
        <v>2</v>
      </c>
      <c r="W71" s="14">
        <f t="shared" si="24"/>
        <v>6.4</v>
      </c>
      <c r="X71" s="4">
        <f>ROUND(IF('Indicator Data'!M73=0,0,IF('Indicator Data'!M73&gt;X$139,10,IF('Indicator Data'!M73&lt;X$140,0,10-(X$139-'Indicator Data'!M73)/(X$139-X$140)*10))),1)</f>
        <v>10</v>
      </c>
      <c r="Y71" s="4">
        <f>ROUND(IF('Indicator Data'!N73=0,0,IF('Indicator Data'!N73&gt;Y$139,10,IF('Indicator Data'!N73&lt;Y$140,0,10-(Y$139-'Indicator Data'!N73)/(Y$139-Y$140)*10))),1)</f>
        <v>10</v>
      </c>
      <c r="Z71" s="6">
        <f t="shared" si="25"/>
        <v>10</v>
      </c>
      <c r="AA71" s="6">
        <f>IF('Indicator Data'!K73=5,10,IF('Indicator Data'!K73=4,8,IF('Indicator Data'!K73=3,5,IF('Indicator Data'!K73=2,2,IF('Indicator Data'!K73=1,1,0)))))</f>
        <v>10</v>
      </c>
      <c r="AB71" s="191">
        <f>IF('Indicator Data'!L73="No data","x",IF('Indicator Data'!L73&gt;1000,10,IF('Indicator Data'!L73&gt;=500,9,IF('Indicator Data'!L73&gt;=240,8,IF('Indicator Data'!L73&gt;=120,7,IF('Indicator Data'!L73&gt;=60,6,IF('Indicator Data'!L73&gt;=20,5,IF('Indicator Data'!L73&gt;=1,4,0))))))))</f>
        <v>10</v>
      </c>
      <c r="AC71" s="6">
        <f t="shared" si="26"/>
        <v>10</v>
      </c>
      <c r="AD71" s="7">
        <f t="shared" si="27"/>
        <v>10</v>
      </c>
    </row>
    <row r="72" spans="1:30" s="11" customFormat="1" x14ac:dyDescent="0.25">
      <c r="A72" s="11" t="s">
        <v>390</v>
      </c>
      <c r="B72" s="30" t="s">
        <v>14</v>
      </c>
      <c r="C72" s="30" t="s">
        <v>518</v>
      </c>
      <c r="D72" s="4">
        <f>ROUND(IF('Indicator Data'!G74=0,0,IF(LOG('Indicator Data'!G74)&gt;D$139,10,IF(LOG('Indicator Data'!G74)&lt;D$140,0,10-(D$139-LOG('Indicator Data'!G74))/(D$139-D$140)*10))),1)</f>
        <v>8.4</v>
      </c>
      <c r="E72" s="4" t="str">
        <f>IF('Indicator Data'!D74="No data","x",ROUND(IF(('Indicator Data'!D74)&gt;E$139,10,IF(('Indicator Data'!D74)&lt;E$140,0,10-(E$139-('Indicator Data'!D74))/(E$139-E$140)*10)),1))</f>
        <v>x</v>
      </c>
      <c r="F72" s="58">
        <f>'Indicator Data'!E74/'Indicator Data'!$BC74</f>
        <v>0.4004053809739192</v>
      </c>
      <c r="G72" s="58">
        <f>'Indicator Data'!F74/'Indicator Data'!$BC74</f>
        <v>0.29448201390000356</v>
      </c>
      <c r="H72" s="58">
        <f t="shared" si="14"/>
        <v>0.27382319396196048</v>
      </c>
      <c r="I72" s="4">
        <f t="shared" si="15"/>
        <v>6.8</v>
      </c>
      <c r="J72" s="4">
        <f>ROUND(IF('Indicator Data'!I74=0,0,IF(LOG('Indicator Data'!I74)&gt;J$139,10,IF(LOG('Indicator Data'!I74)&lt;J$140,0,10-(J$139-LOG('Indicator Data'!I74))/(J$139-J$140)*10))),1)</f>
        <v>0</v>
      </c>
      <c r="K72" s="58">
        <f>'Indicator Data'!G74/'Indicator Data'!$BC74</f>
        <v>9.324787756413511E-3</v>
      </c>
      <c r="L72" s="58">
        <f>'Indicator Data'!I74/'Indicator Data'!$BD74</f>
        <v>0</v>
      </c>
      <c r="M72" s="4">
        <f t="shared" si="16"/>
        <v>6.2</v>
      </c>
      <c r="N72" s="4">
        <f t="shared" si="17"/>
        <v>0</v>
      </c>
      <c r="O72" s="4">
        <f>ROUND(IF('Indicator Data'!J74=0,0,IF('Indicator Data'!J74&gt;O$139,10,IF('Indicator Data'!J74&lt;O$140,0,10-(O$139-'Indicator Data'!J74)/(O$139-O$140)*10))),1)</f>
        <v>0</v>
      </c>
      <c r="P72" s="153">
        <f t="shared" si="18"/>
        <v>0</v>
      </c>
      <c r="Q72" s="153">
        <f t="shared" si="19"/>
        <v>0</v>
      </c>
      <c r="R72" s="4">
        <f>IF('Indicator Data'!H74="No data","x",ROUND(IF('Indicator Data'!H74=0,0,IF('Indicator Data'!H74&gt;R$139,10,IF('Indicator Data'!H74&lt;R$140,0,10-(R$139-'Indicator Data'!H74)/(R$139-R$140)*10))),1))</f>
        <v>3</v>
      </c>
      <c r="S72" s="6" t="str">
        <f t="shared" si="20"/>
        <v>x</v>
      </c>
      <c r="T72" s="6">
        <f t="shared" si="21"/>
        <v>7.5</v>
      </c>
      <c r="U72" s="6">
        <f t="shared" si="22"/>
        <v>6.8</v>
      </c>
      <c r="V72" s="6">
        <f t="shared" si="23"/>
        <v>1.5</v>
      </c>
      <c r="W72" s="14">
        <f t="shared" si="24"/>
        <v>5.8</v>
      </c>
      <c r="X72" s="4">
        <f>ROUND(IF('Indicator Data'!M74=0,0,IF('Indicator Data'!M74&gt;X$139,10,IF('Indicator Data'!M74&lt;X$140,0,10-(X$139-'Indicator Data'!M74)/(X$139-X$140)*10))),1)</f>
        <v>10</v>
      </c>
      <c r="Y72" s="4">
        <f>ROUND(IF('Indicator Data'!N74=0,0,IF('Indicator Data'!N74&gt;Y$139,10,IF('Indicator Data'!N74&lt;Y$140,0,10-(Y$139-'Indicator Data'!N74)/(Y$139-Y$140)*10))),1)</f>
        <v>10</v>
      </c>
      <c r="Z72" s="6">
        <f t="shared" si="25"/>
        <v>10</v>
      </c>
      <c r="AA72" s="6">
        <f>IF('Indicator Data'!K74=5,10,IF('Indicator Data'!K74=4,8,IF('Indicator Data'!K74=3,5,IF('Indicator Data'!K74=2,2,IF('Indicator Data'!K74=1,1,0)))))</f>
        <v>5</v>
      </c>
      <c r="AB72" s="191">
        <f>IF('Indicator Data'!L74="No data","x",IF('Indicator Data'!L74&gt;1000,10,IF('Indicator Data'!L74&gt;=500,9,IF('Indicator Data'!L74&gt;=240,8,IF('Indicator Data'!L74&gt;=120,7,IF('Indicator Data'!L74&gt;=60,6,IF('Indicator Data'!L74&gt;=20,5,IF('Indicator Data'!L74&gt;=1,4,0))))))))</f>
        <v>6</v>
      </c>
      <c r="AC72" s="6">
        <f t="shared" si="26"/>
        <v>6</v>
      </c>
      <c r="AD72" s="7">
        <f t="shared" si="27"/>
        <v>8</v>
      </c>
    </row>
    <row r="73" spans="1:30" s="11" customFormat="1" x14ac:dyDescent="0.25">
      <c r="A73" s="11" t="s">
        <v>391</v>
      </c>
      <c r="B73" s="30" t="s">
        <v>14</v>
      </c>
      <c r="C73" s="30" t="s">
        <v>519</v>
      </c>
      <c r="D73" s="4">
        <f>ROUND(IF('Indicator Data'!G75=0,0,IF(LOG('Indicator Data'!G75)&gt;D$139,10,IF(LOG('Indicator Data'!G75)&lt;D$140,0,10-(D$139-LOG('Indicator Data'!G75))/(D$139-D$140)*10))),1)</f>
        <v>8.9</v>
      </c>
      <c r="E73" s="4" t="str">
        <f>IF('Indicator Data'!D75="No data","x",ROUND(IF(('Indicator Data'!D75)&gt;E$139,10,IF(('Indicator Data'!D75)&lt;E$140,0,10-(E$139-('Indicator Data'!D75))/(E$139-E$140)*10)),1))</f>
        <v>x</v>
      </c>
      <c r="F73" s="58">
        <f>'Indicator Data'!E75/'Indicator Data'!$BC75</f>
        <v>0.30487671310905762</v>
      </c>
      <c r="G73" s="58">
        <f>'Indicator Data'!F75/'Indicator Data'!$BC75</f>
        <v>0.42774162348445333</v>
      </c>
      <c r="H73" s="58">
        <f t="shared" si="14"/>
        <v>0.25937376242564214</v>
      </c>
      <c r="I73" s="4">
        <f t="shared" si="15"/>
        <v>6.5</v>
      </c>
      <c r="J73" s="4">
        <f>ROUND(IF('Indicator Data'!I75=0,0,IF(LOG('Indicator Data'!I75)&gt;J$139,10,IF(LOG('Indicator Data'!I75)&lt;J$140,0,10-(J$139-LOG('Indicator Data'!I75))/(J$139-J$140)*10))),1)</f>
        <v>0</v>
      </c>
      <c r="K73" s="58">
        <f>'Indicator Data'!G75/'Indicator Data'!$BC75</f>
        <v>8.9047548744556736E-3</v>
      </c>
      <c r="L73" s="58">
        <f>'Indicator Data'!I75/'Indicator Data'!$BD75</f>
        <v>0</v>
      </c>
      <c r="M73" s="4">
        <f t="shared" si="16"/>
        <v>5.9</v>
      </c>
      <c r="N73" s="4">
        <f t="shared" si="17"/>
        <v>0</v>
      </c>
      <c r="O73" s="4">
        <f>ROUND(IF('Indicator Data'!J75=0,0,IF('Indicator Data'!J75&gt;O$139,10,IF('Indicator Data'!J75&lt;O$140,0,10-(O$139-'Indicator Data'!J75)/(O$139-O$140)*10))),1)</f>
        <v>0</v>
      </c>
      <c r="P73" s="153">
        <f t="shared" si="18"/>
        <v>0</v>
      </c>
      <c r="Q73" s="153">
        <f t="shared" si="19"/>
        <v>0</v>
      </c>
      <c r="R73" s="4">
        <f>IF('Indicator Data'!H75="No data","x",ROUND(IF('Indicator Data'!H75=0,0,IF('Indicator Data'!H75&gt;R$139,10,IF('Indicator Data'!H75&lt;R$140,0,10-(R$139-'Indicator Data'!H75)/(R$139-R$140)*10))),1))</f>
        <v>3</v>
      </c>
      <c r="S73" s="6" t="str">
        <f t="shared" si="20"/>
        <v>x</v>
      </c>
      <c r="T73" s="6">
        <f t="shared" si="21"/>
        <v>7.7</v>
      </c>
      <c r="U73" s="6">
        <f t="shared" si="22"/>
        <v>6.5</v>
      </c>
      <c r="V73" s="6">
        <f t="shared" si="23"/>
        <v>1.5</v>
      </c>
      <c r="W73" s="14">
        <f t="shared" si="24"/>
        <v>5.8</v>
      </c>
      <c r="X73" s="4">
        <f>ROUND(IF('Indicator Data'!M75=0,0,IF('Indicator Data'!M75&gt;X$139,10,IF('Indicator Data'!M75&lt;X$140,0,10-(X$139-'Indicator Data'!M75)/(X$139-X$140)*10))),1)</f>
        <v>10</v>
      </c>
      <c r="Y73" s="4">
        <f>ROUND(IF('Indicator Data'!N75=0,0,IF('Indicator Data'!N75&gt;Y$139,10,IF('Indicator Data'!N75&lt;Y$140,0,10-(Y$139-'Indicator Data'!N75)/(Y$139-Y$140)*10))),1)</f>
        <v>10</v>
      </c>
      <c r="Z73" s="6">
        <f t="shared" si="25"/>
        <v>10</v>
      </c>
      <c r="AA73" s="6">
        <f>IF('Indicator Data'!K75=5,10,IF('Indicator Data'!K75=4,8,IF('Indicator Data'!K75=3,5,IF('Indicator Data'!K75=2,2,IF('Indicator Data'!K75=1,1,0)))))</f>
        <v>5</v>
      </c>
      <c r="AB73" s="191">
        <f>IF('Indicator Data'!L75="No data","x",IF('Indicator Data'!L75&gt;1000,10,IF('Indicator Data'!L75&gt;=500,9,IF('Indicator Data'!L75&gt;=240,8,IF('Indicator Data'!L75&gt;=120,7,IF('Indicator Data'!L75&gt;=60,6,IF('Indicator Data'!L75&gt;=20,5,IF('Indicator Data'!L75&gt;=1,4,0))))))))</f>
        <v>6</v>
      </c>
      <c r="AC73" s="6">
        <f t="shared" si="26"/>
        <v>6</v>
      </c>
      <c r="AD73" s="7">
        <f t="shared" si="27"/>
        <v>8</v>
      </c>
    </row>
    <row r="74" spans="1:30" s="11" customFormat="1" x14ac:dyDescent="0.25">
      <c r="A74" s="11" t="s">
        <v>392</v>
      </c>
      <c r="B74" s="30" t="s">
        <v>14</v>
      </c>
      <c r="C74" s="30" t="s">
        <v>520</v>
      </c>
      <c r="D74" s="4">
        <f>ROUND(IF('Indicator Data'!G76=0,0,IF(LOG('Indicator Data'!G76)&gt;D$139,10,IF(LOG('Indicator Data'!G76)&lt;D$140,0,10-(D$139-LOG('Indicator Data'!G76))/(D$139-D$140)*10))),1)</f>
        <v>8</v>
      </c>
      <c r="E74" s="4" t="str">
        <f>IF('Indicator Data'!D76="No data","x",ROUND(IF(('Indicator Data'!D76)&gt;E$139,10,IF(('Indicator Data'!D76)&lt;E$140,0,10-(E$139-('Indicator Data'!D76))/(E$139-E$140)*10)),1))</f>
        <v>x</v>
      </c>
      <c r="F74" s="58">
        <f>'Indicator Data'!E76/'Indicator Data'!$BC76</f>
        <v>0.1672078111549721</v>
      </c>
      <c r="G74" s="58">
        <f>'Indicator Data'!F76/'Indicator Data'!$BC76</f>
        <v>0.21725980474931267</v>
      </c>
      <c r="H74" s="58">
        <f t="shared" si="14"/>
        <v>0.13791885676481422</v>
      </c>
      <c r="I74" s="4">
        <f t="shared" si="15"/>
        <v>3.4</v>
      </c>
      <c r="J74" s="4">
        <f>ROUND(IF('Indicator Data'!I76=0,0,IF(LOG('Indicator Data'!I76)&gt;J$139,10,IF(LOG('Indicator Data'!I76)&lt;J$140,0,10-(J$139-LOG('Indicator Data'!I76))/(J$139-J$140)*10))),1)</f>
        <v>0</v>
      </c>
      <c r="K74" s="58">
        <f>'Indicator Data'!G76/'Indicator Data'!$BC76</f>
        <v>8.5844744432088792E-3</v>
      </c>
      <c r="L74" s="58">
        <f>'Indicator Data'!I76/'Indicator Data'!$BD76</f>
        <v>0</v>
      </c>
      <c r="M74" s="4">
        <f t="shared" si="16"/>
        <v>5.7</v>
      </c>
      <c r="N74" s="4">
        <f t="shared" si="17"/>
        <v>0</v>
      </c>
      <c r="O74" s="4">
        <f>ROUND(IF('Indicator Data'!J76=0,0,IF('Indicator Data'!J76&gt;O$139,10,IF('Indicator Data'!J76&lt;O$140,0,10-(O$139-'Indicator Data'!J76)/(O$139-O$140)*10))),1)</f>
        <v>0</v>
      </c>
      <c r="P74" s="153">
        <f t="shared" si="18"/>
        <v>0</v>
      </c>
      <c r="Q74" s="153">
        <f t="shared" si="19"/>
        <v>0</v>
      </c>
      <c r="R74" s="4">
        <f>IF('Indicator Data'!H76="No data","x",ROUND(IF('Indicator Data'!H76=0,0,IF('Indicator Data'!H76&gt;R$139,10,IF('Indicator Data'!H76&lt;R$140,0,10-(R$139-'Indicator Data'!H76)/(R$139-R$140)*10))),1))</f>
        <v>1</v>
      </c>
      <c r="S74" s="6" t="str">
        <f t="shared" si="20"/>
        <v>x</v>
      </c>
      <c r="T74" s="6">
        <f t="shared" si="21"/>
        <v>7</v>
      </c>
      <c r="U74" s="6">
        <f t="shared" si="22"/>
        <v>3.4</v>
      </c>
      <c r="V74" s="6">
        <f t="shared" si="23"/>
        <v>0.5</v>
      </c>
      <c r="W74" s="14">
        <f t="shared" si="24"/>
        <v>4.2</v>
      </c>
      <c r="X74" s="4">
        <f>ROUND(IF('Indicator Data'!M76=0,0,IF('Indicator Data'!M76&gt;X$139,10,IF('Indicator Data'!M76&lt;X$140,0,10-(X$139-'Indicator Data'!M76)/(X$139-X$140)*10))),1)</f>
        <v>10</v>
      </c>
      <c r="Y74" s="4">
        <f>ROUND(IF('Indicator Data'!N76=0,0,IF('Indicator Data'!N76&gt;Y$139,10,IF('Indicator Data'!N76&lt;Y$140,0,10-(Y$139-'Indicator Data'!N76)/(Y$139-Y$140)*10))),1)</f>
        <v>10</v>
      </c>
      <c r="Z74" s="6">
        <f t="shared" si="25"/>
        <v>10</v>
      </c>
      <c r="AA74" s="6">
        <f>IF('Indicator Data'!K76=5,10,IF('Indicator Data'!K76=4,8,IF('Indicator Data'!K76=3,5,IF('Indicator Data'!K76=2,2,IF('Indicator Data'!K76=1,1,0)))))</f>
        <v>0</v>
      </c>
      <c r="AB74" s="191">
        <f>IF('Indicator Data'!L76="No data","x",IF('Indicator Data'!L76&gt;1000,10,IF('Indicator Data'!L76&gt;=500,9,IF('Indicator Data'!L76&gt;=240,8,IF('Indicator Data'!L76&gt;=120,7,IF('Indicator Data'!L76&gt;=60,6,IF('Indicator Data'!L76&gt;=20,5,IF('Indicator Data'!L76&gt;=1,4,0))))))))</f>
        <v>5</v>
      </c>
      <c r="AC74" s="6">
        <f t="shared" si="26"/>
        <v>5</v>
      </c>
      <c r="AD74" s="7">
        <f t="shared" si="27"/>
        <v>7.5</v>
      </c>
    </row>
    <row r="75" spans="1:30" s="11" customFormat="1" x14ac:dyDescent="0.25">
      <c r="A75" s="11" t="s">
        <v>393</v>
      </c>
      <c r="B75" s="30" t="s">
        <v>14</v>
      </c>
      <c r="C75" s="30" t="s">
        <v>521</v>
      </c>
      <c r="D75" s="4">
        <f>ROUND(IF('Indicator Data'!G77=0,0,IF(LOG('Indicator Data'!G77)&gt;D$139,10,IF(LOG('Indicator Data'!G77)&lt;D$140,0,10-(D$139-LOG('Indicator Data'!G77))/(D$139-D$140)*10))),1)</f>
        <v>6.8</v>
      </c>
      <c r="E75" s="4" t="str">
        <f>IF('Indicator Data'!D77="No data","x",ROUND(IF(('Indicator Data'!D77)&gt;E$139,10,IF(('Indicator Data'!D77)&lt;E$140,0,10-(E$139-('Indicator Data'!D77))/(E$139-E$140)*10)),1))</f>
        <v>x</v>
      </c>
      <c r="F75" s="58">
        <f>'Indicator Data'!E77/'Indicator Data'!$BC77</f>
        <v>0.45200630694515825</v>
      </c>
      <c r="G75" s="58">
        <f>'Indicator Data'!F77/'Indicator Data'!$BC77</f>
        <v>0.21561654651472134</v>
      </c>
      <c r="H75" s="58">
        <f t="shared" si="14"/>
        <v>0.27990729010125948</v>
      </c>
      <c r="I75" s="4">
        <f t="shared" si="15"/>
        <v>7</v>
      </c>
      <c r="J75" s="4">
        <f>ROUND(IF('Indicator Data'!I77=0,0,IF(LOG('Indicator Data'!I77)&gt;J$139,10,IF(LOG('Indicator Data'!I77)&lt;J$140,0,10-(J$139-LOG('Indicator Data'!I77))/(J$139-J$140)*10))),1)</f>
        <v>0</v>
      </c>
      <c r="K75" s="58">
        <f>'Indicator Data'!G77/'Indicator Data'!$BC77</f>
        <v>2.5807141829514569E-3</v>
      </c>
      <c r="L75" s="58">
        <f>'Indicator Data'!I77/'Indicator Data'!$BD77</f>
        <v>0</v>
      </c>
      <c r="M75" s="4">
        <f t="shared" si="16"/>
        <v>1.7</v>
      </c>
      <c r="N75" s="4">
        <f t="shared" si="17"/>
        <v>0</v>
      </c>
      <c r="O75" s="4">
        <f>ROUND(IF('Indicator Data'!J77=0,0,IF('Indicator Data'!J77&gt;O$139,10,IF('Indicator Data'!J77&lt;O$140,0,10-(O$139-'Indicator Data'!J77)/(O$139-O$140)*10))),1)</f>
        <v>0</v>
      </c>
      <c r="P75" s="153">
        <f t="shared" si="18"/>
        <v>0</v>
      </c>
      <c r="Q75" s="153">
        <f t="shared" si="19"/>
        <v>0</v>
      </c>
      <c r="R75" s="4">
        <f>IF('Indicator Data'!H77="No data","x",ROUND(IF('Indicator Data'!H77=0,0,IF('Indicator Data'!H77&gt;R$139,10,IF('Indicator Data'!H77&lt;R$140,0,10-(R$139-'Indicator Data'!H77)/(R$139-R$140)*10))),1))</f>
        <v>3</v>
      </c>
      <c r="S75" s="6" t="str">
        <f t="shared" si="20"/>
        <v>x</v>
      </c>
      <c r="T75" s="6">
        <f t="shared" si="21"/>
        <v>4.7</v>
      </c>
      <c r="U75" s="6">
        <f t="shared" si="22"/>
        <v>7</v>
      </c>
      <c r="V75" s="6">
        <f t="shared" si="23"/>
        <v>1.5</v>
      </c>
      <c r="W75" s="14">
        <f t="shared" si="24"/>
        <v>4.8</v>
      </c>
      <c r="X75" s="4">
        <f>ROUND(IF('Indicator Data'!M77=0,0,IF('Indicator Data'!M77&gt;X$139,10,IF('Indicator Data'!M77&lt;X$140,0,10-(X$139-'Indicator Data'!M77)/(X$139-X$140)*10))),1)</f>
        <v>10</v>
      </c>
      <c r="Y75" s="4">
        <f>ROUND(IF('Indicator Data'!N77=0,0,IF('Indicator Data'!N77&gt;Y$139,10,IF('Indicator Data'!N77&lt;Y$140,0,10-(Y$139-'Indicator Data'!N77)/(Y$139-Y$140)*10))),1)</f>
        <v>10</v>
      </c>
      <c r="Z75" s="6">
        <f t="shared" si="25"/>
        <v>10</v>
      </c>
      <c r="AA75" s="6">
        <f>IF('Indicator Data'!K77=5,10,IF('Indicator Data'!K77=4,8,IF('Indicator Data'!K77=3,5,IF('Indicator Data'!K77=2,2,IF('Indicator Data'!K77=1,1,0)))))</f>
        <v>5</v>
      </c>
      <c r="AB75" s="191">
        <f>IF('Indicator Data'!L77="No data","x",IF('Indicator Data'!L77&gt;1000,10,IF('Indicator Data'!L77&gt;=500,9,IF('Indicator Data'!L77&gt;=240,8,IF('Indicator Data'!L77&gt;=120,7,IF('Indicator Data'!L77&gt;=60,6,IF('Indicator Data'!L77&gt;=20,5,IF('Indicator Data'!L77&gt;=1,4,0))))))))</f>
        <v>5</v>
      </c>
      <c r="AC75" s="6">
        <f t="shared" si="26"/>
        <v>5</v>
      </c>
      <c r="AD75" s="7">
        <f t="shared" si="27"/>
        <v>7.5</v>
      </c>
    </row>
    <row r="76" spans="1:30" s="11" customFormat="1" x14ac:dyDescent="0.25">
      <c r="A76" s="11" t="s">
        <v>394</v>
      </c>
      <c r="B76" s="30" t="s">
        <v>14</v>
      </c>
      <c r="C76" s="30" t="s">
        <v>522</v>
      </c>
      <c r="D76" s="4">
        <f>ROUND(IF('Indicator Data'!G78=0,0,IF(LOG('Indicator Data'!G78)&gt;D$139,10,IF(LOG('Indicator Data'!G78)&lt;D$140,0,10-(D$139-LOG('Indicator Data'!G78))/(D$139-D$140)*10))),1)</f>
        <v>4.2</v>
      </c>
      <c r="E76" s="4" t="str">
        <f>IF('Indicator Data'!D78="No data","x",ROUND(IF(('Indicator Data'!D78)&gt;E$139,10,IF(('Indicator Data'!D78)&lt;E$140,0,10-(E$139-('Indicator Data'!D78))/(E$139-E$140)*10)),1))</f>
        <v>x</v>
      </c>
      <c r="F76" s="58">
        <f>'Indicator Data'!E78/'Indicator Data'!$BC78</f>
        <v>0.42027804481284436</v>
      </c>
      <c r="G76" s="58">
        <f>'Indicator Data'!F78/'Indicator Data'!$BC78</f>
        <v>0.33112393510129934</v>
      </c>
      <c r="H76" s="58">
        <f t="shared" si="14"/>
        <v>0.29292000618174702</v>
      </c>
      <c r="I76" s="4">
        <f t="shared" si="15"/>
        <v>7.3</v>
      </c>
      <c r="J76" s="4">
        <f>ROUND(IF('Indicator Data'!I78=0,0,IF(LOG('Indicator Data'!I78)&gt;J$139,10,IF(LOG('Indicator Data'!I78)&lt;J$140,0,10-(J$139-LOG('Indicator Data'!I78))/(J$139-J$140)*10))),1)</f>
        <v>0</v>
      </c>
      <c r="K76" s="58">
        <f>'Indicator Data'!G78/'Indicator Data'!$BC78</f>
        <v>5.9891918913169094E-4</v>
      </c>
      <c r="L76" s="58">
        <f>'Indicator Data'!I78/'Indicator Data'!$BD78</f>
        <v>0</v>
      </c>
      <c r="M76" s="4">
        <f t="shared" si="16"/>
        <v>0.4</v>
      </c>
      <c r="N76" s="4">
        <f t="shared" si="17"/>
        <v>0</v>
      </c>
      <c r="O76" s="4">
        <f>ROUND(IF('Indicator Data'!J78=0,0,IF('Indicator Data'!J78&gt;O$139,10,IF('Indicator Data'!J78&lt;O$140,0,10-(O$139-'Indicator Data'!J78)/(O$139-O$140)*10))),1)</f>
        <v>0</v>
      </c>
      <c r="P76" s="153">
        <f t="shared" si="18"/>
        <v>0</v>
      </c>
      <c r="Q76" s="153">
        <f t="shared" si="19"/>
        <v>0</v>
      </c>
      <c r="R76" s="4">
        <f>IF('Indicator Data'!H78="No data","x",ROUND(IF('Indicator Data'!H78=0,0,IF('Indicator Data'!H78&gt;R$139,10,IF('Indicator Data'!H78&lt;R$140,0,10-(R$139-'Indicator Data'!H78)/(R$139-R$140)*10))),1))</f>
        <v>2</v>
      </c>
      <c r="S76" s="6" t="str">
        <f t="shared" si="20"/>
        <v>x</v>
      </c>
      <c r="T76" s="6">
        <f t="shared" si="21"/>
        <v>2.5</v>
      </c>
      <c r="U76" s="6">
        <f t="shared" si="22"/>
        <v>7.3</v>
      </c>
      <c r="V76" s="6">
        <f t="shared" si="23"/>
        <v>1</v>
      </c>
      <c r="W76" s="14">
        <f t="shared" si="24"/>
        <v>4.2</v>
      </c>
      <c r="X76" s="4">
        <f>ROUND(IF('Indicator Data'!M78=0,0,IF('Indicator Data'!M78&gt;X$139,10,IF('Indicator Data'!M78&lt;X$140,0,10-(X$139-'Indicator Data'!M78)/(X$139-X$140)*10))),1)</f>
        <v>10</v>
      </c>
      <c r="Y76" s="4">
        <f>ROUND(IF('Indicator Data'!N78=0,0,IF('Indicator Data'!N78&gt;Y$139,10,IF('Indicator Data'!N78&lt;Y$140,0,10-(Y$139-'Indicator Data'!N78)/(Y$139-Y$140)*10))),1)</f>
        <v>10</v>
      </c>
      <c r="Z76" s="6">
        <f t="shared" si="25"/>
        <v>10</v>
      </c>
      <c r="AA76" s="6">
        <f>IF('Indicator Data'!K78=5,10,IF('Indicator Data'!K78=4,8,IF('Indicator Data'!K78=3,5,IF('Indicator Data'!K78=2,2,IF('Indicator Data'!K78=1,1,0)))))</f>
        <v>0</v>
      </c>
      <c r="AB76" s="191">
        <f>IF('Indicator Data'!L78="No data","x",IF('Indicator Data'!L78&gt;1000,10,IF('Indicator Data'!L78&gt;=500,9,IF('Indicator Data'!L78&gt;=240,8,IF('Indicator Data'!L78&gt;=120,7,IF('Indicator Data'!L78&gt;=60,6,IF('Indicator Data'!L78&gt;=20,5,IF('Indicator Data'!L78&gt;=1,4,0))))))))</f>
        <v>4</v>
      </c>
      <c r="AC76" s="6">
        <f t="shared" si="26"/>
        <v>4</v>
      </c>
      <c r="AD76" s="7">
        <f t="shared" si="27"/>
        <v>7</v>
      </c>
    </row>
    <row r="77" spans="1:30" s="11" customFormat="1" x14ac:dyDescent="0.25">
      <c r="A77" s="11" t="s">
        <v>395</v>
      </c>
      <c r="B77" s="30" t="s">
        <v>14</v>
      </c>
      <c r="C77" s="30" t="s">
        <v>523</v>
      </c>
      <c r="D77" s="4">
        <f>ROUND(IF('Indicator Data'!G79=0,0,IF(LOG('Indicator Data'!G79)&gt;D$139,10,IF(LOG('Indicator Data'!G79)&lt;D$140,0,10-(D$139-LOG('Indicator Data'!G79))/(D$139-D$140)*10))),1)</f>
        <v>4</v>
      </c>
      <c r="E77" s="4" t="str">
        <f>IF('Indicator Data'!D79="No data","x",ROUND(IF(('Indicator Data'!D79)&gt;E$139,10,IF(('Indicator Data'!D79)&lt;E$140,0,10-(E$139-('Indicator Data'!D79))/(E$139-E$140)*10)),1))</f>
        <v>x</v>
      </c>
      <c r="F77" s="58">
        <f>'Indicator Data'!E79/'Indicator Data'!$BC79</f>
        <v>0.47777658234580317</v>
      </c>
      <c r="G77" s="58">
        <f>'Indicator Data'!F79/'Indicator Data'!$BC79</f>
        <v>8.3072481192562678E-2</v>
      </c>
      <c r="H77" s="58">
        <f t="shared" si="14"/>
        <v>0.25965641147104224</v>
      </c>
      <c r="I77" s="4">
        <f t="shared" si="15"/>
        <v>6.5</v>
      </c>
      <c r="J77" s="4">
        <f>ROUND(IF('Indicator Data'!I79=0,0,IF(LOG('Indicator Data'!I79)&gt;J$139,10,IF(LOG('Indicator Data'!I79)&lt;J$140,0,10-(J$139-LOG('Indicator Data'!I79))/(J$139-J$140)*10))),1)</f>
        <v>0</v>
      </c>
      <c r="K77" s="58">
        <f>'Indicator Data'!G79/'Indicator Data'!$BC79</f>
        <v>4.0718924673215974E-4</v>
      </c>
      <c r="L77" s="58">
        <f>'Indicator Data'!I79/'Indicator Data'!$BD79</f>
        <v>0</v>
      </c>
      <c r="M77" s="4">
        <f t="shared" si="16"/>
        <v>0.3</v>
      </c>
      <c r="N77" s="4">
        <f t="shared" si="17"/>
        <v>0</v>
      </c>
      <c r="O77" s="4">
        <f>ROUND(IF('Indicator Data'!J79=0,0,IF('Indicator Data'!J79&gt;O$139,10,IF('Indicator Data'!J79&lt;O$140,0,10-(O$139-'Indicator Data'!J79)/(O$139-O$140)*10))),1)</f>
        <v>0</v>
      </c>
      <c r="P77" s="153">
        <f t="shared" si="18"/>
        <v>0</v>
      </c>
      <c r="Q77" s="153">
        <f t="shared" si="19"/>
        <v>0</v>
      </c>
      <c r="R77" s="4">
        <f>IF('Indicator Data'!H79="No data","x",ROUND(IF('Indicator Data'!H79=0,0,IF('Indicator Data'!H79&gt;R$139,10,IF('Indicator Data'!H79&lt;R$140,0,10-(R$139-'Indicator Data'!H79)/(R$139-R$140)*10))),1))</f>
        <v>3</v>
      </c>
      <c r="S77" s="6" t="str">
        <f t="shared" si="20"/>
        <v>x</v>
      </c>
      <c r="T77" s="6">
        <f t="shared" si="21"/>
        <v>2.2999999999999998</v>
      </c>
      <c r="U77" s="6">
        <f t="shared" si="22"/>
        <v>6.5</v>
      </c>
      <c r="V77" s="6">
        <f t="shared" si="23"/>
        <v>1.5</v>
      </c>
      <c r="W77" s="14">
        <f t="shared" si="24"/>
        <v>3.8</v>
      </c>
      <c r="X77" s="4">
        <f>ROUND(IF('Indicator Data'!M79=0,0,IF('Indicator Data'!M79&gt;X$139,10,IF('Indicator Data'!M79&lt;X$140,0,10-(X$139-'Indicator Data'!M79)/(X$139-X$140)*10))),1)</f>
        <v>10</v>
      </c>
      <c r="Y77" s="4">
        <f>ROUND(IF('Indicator Data'!N79=0,0,IF('Indicator Data'!N79&gt;Y$139,10,IF('Indicator Data'!N79&lt;Y$140,0,10-(Y$139-'Indicator Data'!N79)/(Y$139-Y$140)*10))),1)</f>
        <v>10</v>
      </c>
      <c r="Z77" s="6">
        <f t="shared" si="25"/>
        <v>10</v>
      </c>
      <c r="AA77" s="6">
        <f>IF('Indicator Data'!K79=5,10,IF('Indicator Data'!K79=4,8,IF('Indicator Data'!K79=3,5,IF('Indicator Data'!K79=2,2,IF('Indicator Data'!K79=1,1,0)))))</f>
        <v>5</v>
      </c>
      <c r="AB77" s="191">
        <f>IF('Indicator Data'!L79="No data","x",IF('Indicator Data'!L79&gt;1000,10,IF('Indicator Data'!L79&gt;=500,9,IF('Indicator Data'!L79&gt;=240,8,IF('Indicator Data'!L79&gt;=120,7,IF('Indicator Data'!L79&gt;=60,6,IF('Indicator Data'!L79&gt;=20,5,IF('Indicator Data'!L79&gt;=1,4,0))))))))</f>
        <v>4</v>
      </c>
      <c r="AC77" s="6">
        <f t="shared" si="26"/>
        <v>5</v>
      </c>
      <c r="AD77" s="7">
        <f t="shared" si="27"/>
        <v>7.5</v>
      </c>
    </row>
    <row r="78" spans="1:30" s="11" customFormat="1" x14ac:dyDescent="0.25">
      <c r="A78" s="11" t="s">
        <v>396</v>
      </c>
      <c r="B78" s="30" t="s">
        <v>14</v>
      </c>
      <c r="C78" s="30" t="s">
        <v>524</v>
      </c>
      <c r="D78" s="4">
        <f>ROUND(IF('Indicator Data'!G80=0,0,IF(LOG('Indicator Data'!G80)&gt;D$139,10,IF(LOG('Indicator Data'!G80)&lt;D$140,0,10-(D$139-LOG('Indicator Data'!G80))/(D$139-D$140)*10))),1)</f>
        <v>5.7</v>
      </c>
      <c r="E78" s="4">
        <f>IF('Indicator Data'!D80="No data","x",ROUND(IF(('Indicator Data'!D80)&gt;E$139,10,IF(('Indicator Data'!D80)&lt;E$140,0,10-(E$139-('Indicator Data'!D80))/(E$139-E$140)*10)),1))</f>
        <v>0</v>
      </c>
      <c r="F78" s="58">
        <f>'Indicator Data'!E80/'Indicator Data'!$BC80</f>
        <v>0.12931337815190785</v>
      </c>
      <c r="G78" s="58">
        <f>'Indicator Data'!F80/'Indicator Data'!$BC80</f>
        <v>9.5993105073590282E-2</v>
      </c>
      <c r="H78" s="58">
        <f t="shared" si="14"/>
        <v>8.8654965344351494E-2</v>
      </c>
      <c r="I78" s="4">
        <f t="shared" si="15"/>
        <v>2.2000000000000002</v>
      </c>
      <c r="J78" s="4">
        <f>ROUND(IF('Indicator Data'!I80=0,0,IF(LOG('Indicator Data'!I80)&gt;J$139,10,IF(LOG('Indicator Data'!I80)&lt;J$140,0,10-(J$139-LOG('Indicator Data'!I80))/(J$139-J$140)*10))),1)</f>
        <v>0</v>
      </c>
      <c r="K78" s="58">
        <f>'Indicator Data'!G80/'Indicator Data'!$BC80</f>
        <v>1.6236554457233186E-3</v>
      </c>
      <c r="L78" s="58">
        <f>'Indicator Data'!I80/'Indicator Data'!$BD80</f>
        <v>0</v>
      </c>
      <c r="M78" s="4">
        <f t="shared" si="16"/>
        <v>1.1000000000000001</v>
      </c>
      <c r="N78" s="4">
        <f t="shared" si="17"/>
        <v>0</v>
      </c>
      <c r="O78" s="4">
        <f>ROUND(IF('Indicator Data'!J80=0,0,IF('Indicator Data'!J80&gt;O$139,10,IF('Indicator Data'!J80&lt;O$140,0,10-(O$139-'Indicator Data'!J80)/(O$139-O$140)*10))),1)</f>
        <v>0</v>
      </c>
      <c r="P78" s="153">
        <f t="shared" si="18"/>
        <v>0</v>
      </c>
      <c r="Q78" s="153">
        <f t="shared" si="19"/>
        <v>0</v>
      </c>
      <c r="R78" s="4">
        <f>IF('Indicator Data'!H80="No data","x",ROUND(IF('Indicator Data'!H80=0,0,IF('Indicator Data'!H80&gt;R$139,10,IF('Indicator Data'!H80&lt;R$140,0,10-(R$139-'Indicator Data'!H80)/(R$139-R$140)*10))),1))</f>
        <v>4</v>
      </c>
      <c r="S78" s="6">
        <f t="shared" si="20"/>
        <v>0</v>
      </c>
      <c r="T78" s="6">
        <f t="shared" si="21"/>
        <v>3.8</v>
      </c>
      <c r="U78" s="6">
        <f t="shared" si="22"/>
        <v>2.2000000000000002</v>
      </c>
      <c r="V78" s="6">
        <f t="shared" si="23"/>
        <v>2</v>
      </c>
      <c r="W78" s="14">
        <f t="shared" si="24"/>
        <v>2.1</v>
      </c>
      <c r="X78" s="4">
        <f>ROUND(IF('Indicator Data'!M80=0,0,IF('Indicator Data'!M80&gt;X$139,10,IF('Indicator Data'!M80&lt;X$140,0,10-(X$139-'Indicator Data'!M80)/(X$139-X$140)*10))),1)</f>
        <v>10</v>
      </c>
      <c r="Y78" s="4">
        <f>ROUND(IF('Indicator Data'!N80=0,0,IF('Indicator Data'!N80&gt;Y$139,10,IF('Indicator Data'!N80&lt;Y$140,0,10-(Y$139-'Indicator Data'!N80)/(Y$139-Y$140)*10))),1)</f>
        <v>10</v>
      </c>
      <c r="Z78" s="6">
        <f t="shared" si="25"/>
        <v>10</v>
      </c>
      <c r="AA78" s="6">
        <f>IF('Indicator Data'!K80=5,10,IF('Indicator Data'!K80=4,8,IF('Indicator Data'!K80=3,5,IF('Indicator Data'!K80=2,2,IF('Indicator Data'!K80=1,1,0)))))</f>
        <v>5</v>
      </c>
      <c r="AB78" s="191">
        <f>IF('Indicator Data'!L80="No data","x",IF('Indicator Data'!L80&gt;1000,10,IF('Indicator Data'!L80&gt;=500,9,IF('Indicator Data'!L80&gt;=240,8,IF('Indicator Data'!L80&gt;=120,7,IF('Indicator Data'!L80&gt;=60,6,IF('Indicator Data'!L80&gt;=20,5,IF('Indicator Data'!L80&gt;=1,4,0))))))))</f>
        <v>4</v>
      </c>
      <c r="AC78" s="6">
        <f t="shared" si="26"/>
        <v>5</v>
      </c>
      <c r="AD78" s="7">
        <f t="shared" si="27"/>
        <v>7.5</v>
      </c>
    </row>
    <row r="79" spans="1:30" s="11" customFormat="1" x14ac:dyDescent="0.25">
      <c r="A79" s="11" t="s">
        <v>397</v>
      </c>
      <c r="B79" s="30" t="s">
        <v>14</v>
      </c>
      <c r="C79" s="30" t="s">
        <v>525</v>
      </c>
      <c r="D79" s="4">
        <f>ROUND(IF('Indicator Data'!G81=0,0,IF(LOG('Indicator Data'!G81)&gt;D$139,10,IF(LOG('Indicator Data'!G81)&lt;D$140,0,10-(D$139-LOG('Indicator Data'!G81))/(D$139-D$140)*10))),1)</f>
        <v>7.1</v>
      </c>
      <c r="E79" s="4">
        <f>IF('Indicator Data'!D81="No data","x",ROUND(IF(('Indicator Data'!D81)&gt;E$139,10,IF(('Indicator Data'!D81)&lt;E$140,0,10-(E$139-('Indicator Data'!D81))/(E$139-E$140)*10)),1))</f>
        <v>0.8</v>
      </c>
      <c r="F79" s="58">
        <f>'Indicator Data'!E81/'Indicator Data'!$BC81</f>
        <v>0.44776575456624029</v>
      </c>
      <c r="G79" s="58">
        <f>'Indicator Data'!F81/'Indicator Data'!$BC81</f>
        <v>9.735832827283343E-2</v>
      </c>
      <c r="H79" s="58">
        <f t="shared" si="14"/>
        <v>0.2482224593513285</v>
      </c>
      <c r="I79" s="4">
        <f t="shared" si="15"/>
        <v>6.2</v>
      </c>
      <c r="J79" s="4">
        <f>ROUND(IF('Indicator Data'!I81=0,0,IF(LOG('Indicator Data'!I81)&gt;J$139,10,IF(LOG('Indicator Data'!I81)&lt;J$140,0,10-(J$139-LOG('Indicator Data'!I81))/(J$139-J$140)*10))),1)</f>
        <v>0</v>
      </c>
      <c r="K79" s="58">
        <f>'Indicator Data'!G81/'Indicator Data'!$BC81</f>
        <v>4.6349680128118555E-3</v>
      </c>
      <c r="L79" s="58">
        <f>'Indicator Data'!I81/'Indicator Data'!$BD81</f>
        <v>0</v>
      </c>
      <c r="M79" s="4">
        <f t="shared" si="16"/>
        <v>3.1</v>
      </c>
      <c r="N79" s="4">
        <f t="shared" si="17"/>
        <v>0</v>
      </c>
      <c r="O79" s="4">
        <f>ROUND(IF('Indicator Data'!J81=0,0,IF('Indicator Data'!J81&gt;O$139,10,IF('Indicator Data'!J81&lt;O$140,0,10-(O$139-'Indicator Data'!J81)/(O$139-O$140)*10))),1)</f>
        <v>0</v>
      </c>
      <c r="P79" s="153">
        <f t="shared" si="18"/>
        <v>0</v>
      </c>
      <c r="Q79" s="153">
        <f t="shared" si="19"/>
        <v>0</v>
      </c>
      <c r="R79" s="4">
        <f>IF('Indicator Data'!H81="No data","x",ROUND(IF('Indicator Data'!H81=0,0,IF('Indicator Data'!H81&gt;R$139,10,IF('Indicator Data'!H81&lt;R$140,0,10-(R$139-'Indicator Data'!H81)/(R$139-R$140)*10))),1))</f>
        <v>4</v>
      </c>
      <c r="S79" s="6">
        <f t="shared" si="20"/>
        <v>0.8</v>
      </c>
      <c r="T79" s="6">
        <f t="shared" si="21"/>
        <v>5.4</v>
      </c>
      <c r="U79" s="6">
        <f t="shared" si="22"/>
        <v>6.2</v>
      </c>
      <c r="V79" s="6">
        <f t="shared" si="23"/>
        <v>2</v>
      </c>
      <c r="W79" s="14">
        <f t="shared" si="24"/>
        <v>3.9</v>
      </c>
      <c r="X79" s="4">
        <f>ROUND(IF('Indicator Data'!M81=0,0,IF('Indicator Data'!M81&gt;X$139,10,IF('Indicator Data'!M81&lt;X$140,0,10-(X$139-'Indicator Data'!M81)/(X$139-X$140)*10))),1)</f>
        <v>10</v>
      </c>
      <c r="Y79" s="4">
        <f>ROUND(IF('Indicator Data'!N81=0,0,IF('Indicator Data'!N81&gt;Y$139,10,IF('Indicator Data'!N81&lt;Y$140,0,10-(Y$139-'Indicator Data'!N81)/(Y$139-Y$140)*10))),1)</f>
        <v>10</v>
      </c>
      <c r="Z79" s="6">
        <f t="shared" si="25"/>
        <v>10</v>
      </c>
      <c r="AA79" s="6">
        <f>IF('Indicator Data'!K81=5,10,IF('Indicator Data'!K81=4,8,IF('Indicator Data'!K81=3,5,IF('Indicator Data'!K81=2,2,IF('Indicator Data'!K81=1,1,0)))))</f>
        <v>0</v>
      </c>
      <c r="AB79" s="191">
        <f>IF('Indicator Data'!L81="No data","x",IF('Indicator Data'!L81&gt;1000,10,IF('Indicator Data'!L81&gt;=500,9,IF('Indicator Data'!L81&gt;=240,8,IF('Indicator Data'!L81&gt;=120,7,IF('Indicator Data'!L81&gt;=60,6,IF('Indicator Data'!L81&gt;=20,5,IF('Indicator Data'!L81&gt;=1,4,0))))))))</f>
        <v>4</v>
      </c>
      <c r="AC79" s="6">
        <f t="shared" si="26"/>
        <v>4</v>
      </c>
      <c r="AD79" s="7">
        <f t="shared" si="27"/>
        <v>7</v>
      </c>
    </row>
    <row r="80" spans="1:30" s="11" customFormat="1" x14ac:dyDescent="0.25">
      <c r="A80" s="11" t="s">
        <v>398</v>
      </c>
      <c r="B80" s="30" t="s">
        <v>14</v>
      </c>
      <c r="C80" s="30" t="s">
        <v>526</v>
      </c>
      <c r="D80" s="4">
        <f>ROUND(IF('Indicator Data'!G82=0,0,IF(LOG('Indicator Data'!G82)&gt;D$139,10,IF(LOG('Indicator Data'!G82)&lt;D$140,0,10-(D$139-LOG('Indicator Data'!G82))/(D$139-D$140)*10))),1)</f>
        <v>4.7</v>
      </c>
      <c r="E80" s="4" t="str">
        <f>IF('Indicator Data'!D82="No data","x",ROUND(IF(('Indicator Data'!D82)&gt;E$139,10,IF(('Indicator Data'!D82)&lt;E$140,0,10-(E$139-('Indicator Data'!D82))/(E$139-E$140)*10)),1))</f>
        <v>x</v>
      </c>
      <c r="F80" s="58">
        <f>'Indicator Data'!E82/'Indicator Data'!$BC82</f>
        <v>0.29031817723183095</v>
      </c>
      <c r="G80" s="58">
        <f>'Indicator Data'!F82/'Indicator Data'!$BC82</f>
        <v>0.61871189650281655</v>
      </c>
      <c r="H80" s="58">
        <f t="shared" si="14"/>
        <v>0.29983706274161959</v>
      </c>
      <c r="I80" s="4">
        <f t="shared" si="15"/>
        <v>7.5</v>
      </c>
      <c r="J80" s="4">
        <f>ROUND(IF('Indicator Data'!I82=0,0,IF(LOG('Indicator Data'!I82)&gt;J$139,10,IF(LOG('Indicator Data'!I82)&lt;J$140,0,10-(J$139-LOG('Indicator Data'!I82))/(J$139-J$140)*10))),1)</f>
        <v>0</v>
      </c>
      <c r="K80" s="58">
        <f>'Indicator Data'!G82/'Indicator Data'!$BC82</f>
        <v>5.1597186970834456E-4</v>
      </c>
      <c r="L80" s="58">
        <f>'Indicator Data'!I82/'Indicator Data'!$BD82</f>
        <v>0</v>
      </c>
      <c r="M80" s="4">
        <f t="shared" si="16"/>
        <v>0.3</v>
      </c>
      <c r="N80" s="4">
        <f t="shared" si="17"/>
        <v>0</v>
      </c>
      <c r="O80" s="4">
        <f>ROUND(IF('Indicator Data'!J82=0,0,IF('Indicator Data'!J82&gt;O$139,10,IF('Indicator Data'!J82&lt;O$140,0,10-(O$139-'Indicator Data'!J82)/(O$139-O$140)*10))),1)</f>
        <v>0</v>
      </c>
      <c r="P80" s="153">
        <f t="shared" si="18"/>
        <v>0</v>
      </c>
      <c r="Q80" s="153">
        <f t="shared" si="19"/>
        <v>0</v>
      </c>
      <c r="R80" s="4">
        <f>IF('Indicator Data'!H82="No data","x",ROUND(IF('Indicator Data'!H82=0,0,IF('Indicator Data'!H82&gt;R$139,10,IF('Indicator Data'!H82&lt;R$140,0,10-(R$139-'Indicator Data'!H82)/(R$139-R$140)*10))),1))</f>
        <v>2</v>
      </c>
      <c r="S80" s="6" t="str">
        <f t="shared" si="20"/>
        <v>x</v>
      </c>
      <c r="T80" s="6">
        <f t="shared" si="21"/>
        <v>2.8</v>
      </c>
      <c r="U80" s="6">
        <f t="shared" si="22"/>
        <v>7.5</v>
      </c>
      <c r="V80" s="6">
        <f t="shared" si="23"/>
        <v>1</v>
      </c>
      <c r="W80" s="14">
        <f t="shared" si="24"/>
        <v>4.4000000000000004</v>
      </c>
      <c r="X80" s="4">
        <f>ROUND(IF('Indicator Data'!M82=0,0,IF('Indicator Data'!M82&gt;X$139,10,IF('Indicator Data'!M82&lt;X$140,0,10-(X$139-'Indicator Data'!M82)/(X$139-X$140)*10))),1)</f>
        <v>10</v>
      </c>
      <c r="Y80" s="4">
        <f>ROUND(IF('Indicator Data'!N82=0,0,IF('Indicator Data'!N82&gt;Y$139,10,IF('Indicator Data'!N82&lt;Y$140,0,10-(Y$139-'Indicator Data'!N82)/(Y$139-Y$140)*10))),1)</f>
        <v>10</v>
      </c>
      <c r="Z80" s="6">
        <f t="shared" si="25"/>
        <v>10</v>
      </c>
      <c r="AA80" s="6">
        <f>IF('Indicator Data'!K82=5,10,IF('Indicator Data'!K82=4,8,IF('Indicator Data'!K82=3,5,IF('Indicator Data'!K82=2,2,IF('Indicator Data'!K82=1,1,0)))))</f>
        <v>0</v>
      </c>
      <c r="AB80" s="191">
        <f>IF('Indicator Data'!L82="No data","x",IF('Indicator Data'!L82&gt;1000,10,IF('Indicator Data'!L82&gt;=500,9,IF('Indicator Data'!L82&gt;=240,8,IF('Indicator Data'!L82&gt;=120,7,IF('Indicator Data'!L82&gt;=60,6,IF('Indicator Data'!L82&gt;=20,5,IF('Indicator Data'!L82&gt;=1,4,0))))))))</f>
        <v>4</v>
      </c>
      <c r="AC80" s="6">
        <f t="shared" si="26"/>
        <v>4</v>
      </c>
      <c r="AD80" s="7">
        <f t="shared" si="27"/>
        <v>7</v>
      </c>
    </row>
    <row r="81" spans="1:30" s="11" customFormat="1" x14ac:dyDescent="0.25">
      <c r="A81" s="11" t="s">
        <v>399</v>
      </c>
      <c r="B81" s="30" t="s">
        <v>14</v>
      </c>
      <c r="C81" s="30" t="s">
        <v>527</v>
      </c>
      <c r="D81" s="4">
        <f>ROUND(IF('Indicator Data'!G83=0,0,IF(LOG('Indicator Data'!G83)&gt;D$139,10,IF(LOG('Indicator Data'!G83)&lt;D$140,0,10-(D$139-LOG('Indicator Data'!G83))/(D$139-D$140)*10))),1)</f>
        <v>9.4</v>
      </c>
      <c r="E81" s="4">
        <f>IF('Indicator Data'!D83="No data","x",ROUND(IF(('Indicator Data'!D83)&gt;E$139,10,IF(('Indicator Data'!D83)&lt;E$140,0,10-(E$139-('Indicator Data'!D83))/(E$139-E$140)*10)),1))</f>
        <v>1.7</v>
      </c>
      <c r="F81" s="58">
        <f>'Indicator Data'!E83/'Indicator Data'!$BC83</f>
        <v>0.38584647501141234</v>
      </c>
      <c r="G81" s="58">
        <f>'Indicator Data'!F83/'Indicator Data'!$BC83</f>
        <v>7.4245778858943276E-2</v>
      </c>
      <c r="H81" s="58">
        <f t="shared" si="14"/>
        <v>0.21148468222044198</v>
      </c>
      <c r="I81" s="4">
        <f t="shared" si="15"/>
        <v>5.3</v>
      </c>
      <c r="J81" s="4">
        <f>ROUND(IF('Indicator Data'!I83=0,0,IF(LOG('Indicator Data'!I83)&gt;J$139,10,IF(LOG('Indicator Data'!I83)&lt;J$140,0,10-(J$139-LOG('Indicator Data'!I83))/(J$139-J$140)*10))),1)</f>
        <v>0</v>
      </c>
      <c r="K81" s="58">
        <f>'Indicator Data'!G83/'Indicator Data'!$BC83</f>
        <v>1.2602456606320228E-2</v>
      </c>
      <c r="L81" s="58">
        <f>'Indicator Data'!I83/'Indicator Data'!$BD83</f>
        <v>0</v>
      </c>
      <c r="M81" s="4">
        <f t="shared" si="16"/>
        <v>8.4</v>
      </c>
      <c r="N81" s="4">
        <f t="shared" si="17"/>
        <v>0</v>
      </c>
      <c r="O81" s="4">
        <f>ROUND(IF('Indicator Data'!J83=0,0,IF('Indicator Data'!J83&gt;O$139,10,IF('Indicator Data'!J83&lt;O$140,0,10-(O$139-'Indicator Data'!J83)/(O$139-O$140)*10))),1)</f>
        <v>0</v>
      </c>
      <c r="P81" s="153">
        <f t="shared" si="18"/>
        <v>0</v>
      </c>
      <c r="Q81" s="153">
        <f t="shared" si="19"/>
        <v>0</v>
      </c>
      <c r="R81" s="4">
        <f>IF('Indicator Data'!H83="No data","x",ROUND(IF('Indicator Data'!H83=0,0,IF('Indicator Data'!H83&gt;R$139,10,IF('Indicator Data'!H83&lt;R$140,0,10-(R$139-'Indicator Data'!H83)/(R$139-R$140)*10))),1))</f>
        <v>3</v>
      </c>
      <c r="S81" s="6">
        <f t="shared" si="20"/>
        <v>1.7</v>
      </c>
      <c r="T81" s="6">
        <f t="shared" si="21"/>
        <v>9</v>
      </c>
      <c r="U81" s="6">
        <f t="shared" si="22"/>
        <v>5.3</v>
      </c>
      <c r="V81" s="6">
        <f t="shared" si="23"/>
        <v>1.5</v>
      </c>
      <c r="W81" s="14">
        <f t="shared" si="24"/>
        <v>5.3</v>
      </c>
      <c r="X81" s="4">
        <f>ROUND(IF('Indicator Data'!M83=0,0,IF('Indicator Data'!M83&gt;X$139,10,IF('Indicator Data'!M83&lt;X$140,0,10-(X$139-'Indicator Data'!M83)/(X$139-X$140)*10))),1)</f>
        <v>10</v>
      </c>
      <c r="Y81" s="4">
        <f>ROUND(IF('Indicator Data'!N83=0,0,IF('Indicator Data'!N83&gt;Y$139,10,IF('Indicator Data'!N83&lt;Y$140,0,10-(Y$139-'Indicator Data'!N83)/(Y$139-Y$140)*10))),1)</f>
        <v>10</v>
      </c>
      <c r="Z81" s="6">
        <f t="shared" si="25"/>
        <v>10</v>
      </c>
      <c r="AA81" s="6">
        <f>IF('Indicator Data'!K83=5,10,IF('Indicator Data'!K83=4,8,IF('Indicator Data'!K83=3,5,IF('Indicator Data'!K83=2,2,IF('Indicator Data'!K83=1,1,0)))))</f>
        <v>0</v>
      </c>
      <c r="AB81" s="191">
        <f>IF('Indicator Data'!L83="No data","x",IF('Indicator Data'!L83&gt;1000,10,IF('Indicator Data'!L83&gt;=500,9,IF('Indicator Data'!L83&gt;=240,8,IF('Indicator Data'!L83&gt;=120,7,IF('Indicator Data'!L83&gt;=60,6,IF('Indicator Data'!L83&gt;=20,5,IF('Indicator Data'!L83&gt;=1,4,0))))))))</f>
        <v>4</v>
      </c>
      <c r="AC81" s="6">
        <f t="shared" si="26"/>
        <v>4</v>
      </c>
      <c r="AD81" s="7">
        <f t="shared" si="27"/>
        <v>7</v>
      </c>
    </row>
    <row r="82" spans="1:30" s="11" customFormat="1" x14ac:dyDescent="0.25">
      <c r="A82" s="11" t="s">
        <v>400</v>
      </c>
      <c r="B82" s="30" t="s">
        <v>14</v>
      </c>
      <c r="C82" s="30" t="s">
        <v>528</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1.7</v>
      </c>
      <c r="F82" s="58">
        <f>'Indicator Data'!E84/'Indicator Data'!$BC84</f>
        <v>0.43348381856240775</v>
      </c>
      <c r="G82" s="58">
        <f>'Indicator Data'!F84/'Indicator Data'!$BC84</f>
        <v>0.11188363799473984</v>
      </c>
      <c r="H82" s="58">
        <f t="shared" si="14"/>
        <v>0.24471281877988885</v>
      </c>
      <c r="I82" s="4">
        <f t="shared" si="15"/>
        <v>6.1</v>
      </c>
      <c r="J82" s="4">
        <f>ROUND(IF('Indicator Data'!I84=0,0,IF(LOG('Indicator Data'!I84)&gt;J$139,10,IF(LOG('Indicator Data'!I84)&lt;J$140,0,10-(J$139-LOG('Indicator Data'!I84))/(J$139-J$140)*10))),1)</f>
        <v>0</v>
      </c>
      <c r="K82" s="58">
        <f>'Indicator Data'!G84/'Indicator Data'!$BC84</f>
        <v>5.6005838263882089E-3</v>
      </c>
      <c r="L82" s="58">
        <f>'Indicator Data'!I84/'Indicator Data'!$BD84</f>
        <v>0</v>
      </c>
      <c r="M82" s="4">
        <f t="shared" si="16"/>
        <v>3.7</v>
      </c>
      <c r="N82" s="4">
        <f t="shared" si="17"/>
        <v>0</v>
      </c>
      <c r="O82" s="4">
        <f>ROUND(IF('Indicator Data'!J84=0,0,IF('Indicator Data'!J84&gt;O$139,10,IF('Indicator Data'!J84&lt;O$140,0,10-(O$139-'Indicator Data'!J84)/(O$139-O$140)*10))),1)</f>
        <v>0</v>
      </c>
      <c r="P82" s="153">
        <f t="shared" si="18"/>
        <v>0</v>
      </c>
      <c r="Q82" s="153">
        <f t="shared" si="19"/>
        <v>0</v>
      </c>
      <c r="R82" s="4">
        <f>IF('Indicator Data'!H84="No data","x",ROUND(IF('Indicator Data'!H84=0,0,IF('Indicator Data'!H84&gt;R$139,10,IF('Indicator Data'!H84&lt;R$140,0,10-(R$139-'Indicator Data'!H84)/(R$139-R$140)*10))),1))</f>
        <v>1</v>
      </c>
      <c r="S82" s="6">
        <f t="shared" si="20"/>
        <v>1.7</v>
      </c>
      <c r="T82" s="6">
        <f t="shared" si="21"/>
        <v>7</v>
      </c>
      <c r="U82" s="6">
        <f t="shared" si="22"/>
        <v>6.1</v>
      </c>
      <c r="V82" s="6">
        <f t="shared" si="23"/>
        <v>0.5</v>
      </c>
      <c r="W82" s="14">
        <f t="shared" si="24"/>
        <v>4.4000000000000004</v>
      </c>
      <c r="X82" s="4">
        <f>ROUND(IF('Indicator Data'!M84=0,0,IF('Indicator Data'!M84&gt;X$139,10,IF('Indicator Data'!M84&lt;X$140,0,10-(X$139-'Indicator Data'!M84)/(X$139-X$140)*10))),1)</f>
        <v>10</v>
      </c>
      <c r="Y82" s="4">
        <f>ROUND(IF('Indicator Data'!N84=0,0,IF('Indicator Data'!N84&gt;Y$139,10,IF('Indicator Data'!N84&lt;Y$140,0,10-(Y$139-'Indicator Data'!N84)/(Y$139-Y$140)*10))),1)</f>
        <v>10</v>
      </c>
      <c r="Z82" s="6">
        <f t="shared" si="25"/>
        <v>10</v>
      </c>
      <c r="AA82" s="6">
        <f>IF('Indicator Data'!K84=5,10,IF('Indicator Data'!K84=4,8,IF('Indicator Data'!K84=3,5,IF('Indicator Data'!K84=2,2,IF('Indicator Data'!K84=1,1,0)))))</f>
        <v>5</v>
      </c>
      <c r="AB82" s="191">
        <f>IF('Indicator Data'!L84="No data","x",IF('Indicator Data'!L84&gt;1000,10,IF('Indicator Data'!L84&gt;=500,9,IF('Indicator Data'!L84&gt;=240,8,IF('Indicator Data'!L84&gt;=120,7,IF('Indicator Data'!L84&gt;=60,6,IF('Indicator Data'!L84&gt;=20,5,IF('Indicator Data'!L84&gt;=1,4,0))))))))</f>
        <v>7</v>
      </c>
      <c r="AC82" s="6">
        <f t="shared" si="26"/>
        <v>7</v>
      </c>
      <c r="AD82" s="7">
        <f t="shared" si="27"/>
        <v>8.5</v>
      </c>
    </row>
    <row r="83" spans="1:30" s="11" customFormat="1" x14ac:dyDescent="0.25">
      <c r="A83" s="11" t="s">
        <v>402</v>
      </c>
      <c r="B83" s="30" t="s">
        <v>14</v>
      </c>
      <c r="C83" s="30" t="s">
        <v>530</v>
      </c>
      <c r="D83" s="4">
        <f>ROUND(IF('Indicator Data'!G85=0,0,IF(LOG('Indicator Data'!G85)&gt;D$139,10,IF(LOG('Indicator Data'!G85)&lt;D$140,0,10-(D$139-LOG('Indicator Data'!G85))/(D$139-D$140)*10))),1)</f>
        <v>8.6</v>
      </c>
      <c r="E83" s="4">
        <f>IF('Indicator Data'!D85="No data","x",ROUND(IF(('Indicator Data'!D85)&gt;E$139,10,IF(('Indicator Data'!D85)&lt;E$140,0,10-(E$139-('Indicator Data'!D85))/(E$139-E$140)*10)),1))</f>
        <v>2.5</v>
      </c>
      <c r="F83" s="58">
        <f>'Indicator Data'!E85/'Indicator Data'!$BC85</f>
        <v>0.34803658904236179</v>
      </c>
      <c r="G83" s="58">
        <f>'Indicator Data'!F85/'Indicator Data'!$BC85</f>
        <v>2.4900157721392409E-3</v>
      </c>
      <c r="H83" s="58">
        <f t="shared" si="14"/>
        <v>0.17464079846421571</v>
      </c>
      <c r="I83" s="4">
        <f t="shared" si="15"/>
        <v>4.4000000000000004</v>
      </c>
      <c r="J83" s="4">
        <f>ROUND(IF('Indicator Data'!I85=0,0,IF(LOG('Indicator Data'!I85)&gt;J$139,10,IF(LOG('Indicator Data'!I85)&lt;J$140,0,10-(J$139-LOG('Indicator Data'!I85))/(J$139-J$140)*10))),1)</f>
        <v>0</v>
      </c>
      <c r="K83" s="58">
        <f>'Indicator Data'!G85/'Indicator Data'!$BC85</f>
        <v>3.0773685527252597E-3</v>
      </c>
      <c r="L83" s="58">
        <f>'Indicator Data'!I85/'Indicator Data'!$BD85</f>
        <v>0</v>
      </c>
      <c r="M83" s="4">
        <f t="shared" si="16"/>
        <v>2.1</v>
      </c>
      <c r="N83" s="4">
        <f t="shared" si="17"/>
        <v>0</v>
      </c>
      <c r="O83" s="4">
        <f>ROUND(IF('Indicator Data'!J85=0,0,IF('Indicator Data'!J85&gt;O$139,10,IF('Indicator Data'!J85&lt;O$140,0,10-(O$139-'Indicator Data'!J85)/(O$139-O$140)*10))),1)</f>
        <v>0</v>
      </c>
      <c r="P83" s="153">
        <f t="shared" si="18"/>
        <v>0</v>
      </c>
      <c r="Q83" s="153">
        <f t="shared" si="19"/>
        <v>0</v>
      </c>
      <c r="R83" s="4">
        <f>IF('Indicator Data'!H85="No data","x",ROUND(IF('Indicator Data'!H85=0,0,IF('Indicator Data'!H85&gt;R$139,10,IF('Indicator Data'!H85&lt;R$140,0,10-(R$139-'Indicator Data'!H85)/(R$139-R$140)*10))),1))</f>
        <v>2</v>
      </c>
      <c r="S83" s="6">
        <f t="shared" si="20"/>
        <v>2.5</v>
      </c>
      <c r="T83" s="6">
        <f t="shared" si="21"/>
        <v>6.4</v>
      </c>
      <c r="U83" s="6">
        <f t="shared" si="22"/>
        <v>4.4000000000000004</v>
      </c>
      <c r="V83" s="6">
        <f t="shared" si="23"/>
        <v>1</v>
      </c>
      <c r="W83" s="14">
        <f t="shared" si="24"/>
        <v>3.9</v>
      </c>
      <c r="X83" s="4">
        <f>ROUND(IF('Indicator Data'!M85=0,0,IF('Indicator Data'!M85&gt;X$139,10,IF('Indicator Data'!M85&lt;X$140,0,10-(X$139-'Indicator Data'!M85)/(X$139-X$140)*10))),1)</f>
        <v>10</v>
      </c>
      <c r="Y83" s="4">
        <f>ROUND(IF('Indicator Data'!N85=0,0,IF('Indicator Data'!N85&gt;Y$139,10,IF('Indicator Data'!N85&lt;Y$140,0,10-(Y$139-'Indicator Data'!N85)/(Y$139-Y$140)*10))),1)</f>
        <v>10</v>
      </c>
      <c r="Z83" s="6">
        <f t="shared" si="25"/>
        <v>10</v>
      </c>
      <c r="AA83" s="6">
        <f>IF('Indicator Data'!K85=5,10,IF('Indicator Data'!K85=4,8,IF('Indicator Data'!K85=3,5,IF('Indicator Data'!K85=2,2,IF('Indicator Data'!K85=1,1,0)))))</f>
        <v>5</v>
      </c>
      <c r="AB83" s="191">
        <f>IF('Indicator Data'!L85="No data","x",IF('Indicator Data'!L85&gt;1000,10,IF('Indicator Data'!L85&gt;=500,9,IF('Indicator Data'!L85&gt;=240,8,IF('Indicator Data'!L85&gt;=120,7,IF('Indicator Data'!L85&gt;=60,6,IF('Indicator Data'!L85&gt;=20,5,IF('Indicator Data'!L85&gt;=1,4,0))))))))</f>
        <v>4</v>
      </c>
      <c r="AC83" s="6">
        <f t="shared" si="26"/>
        <v>5</v>
      </c>
      <c r="AD83" s="7">
        <f t="shared" si="27"/>
        <v>7.5</v>
      </c>
    </row>
    <row r="84" spans="1:30" s="11" customFormat="1" x14ac:dyDescent="0.25">
      <c r="A84" s="11" t="s">
        <v>404</v>
      </c>
      <c r="B84" s="30" t="s">
        <v>14</v>
      </c>
      <c r="C84" s="30" t="s">
        <v>532</v>
      </c>
      <c r="D84" s="4">
        <f>ROUND(IF('Indicator Data'!G86=0,0,IF(LOG('Indicator Data'!G86)&gt;D$139,10,IF(LOG('Indicator Data'!G86)&lt;D$140,0,10-(D$139-LOG('Indicator Data'!G86))/(D$139-D$140)*10))),1)</f>
        <v>7.9</v>
      </c>
      <c r="E84" s="4">
        <f>IF('Indicator Data'!D86="No data","x",ROUND(IF(('Indicator Data'!D86)&gt;E$139,10,IF(('Indicator Data'!D86)&lt;E$140,0,10-(E$139-('Indicator Data'!D86))/(E$139-E$140)*10)),1))</f>
        <v>2.5</v>
      </c>
      <c r="F84" s="58">
        <f>'Indicator Data'!E86/'Indicator Data'!$BC86</f>
        <v>0.31928792803585515</v>
      </c>
      <c r="G84" s="58">
        <f>'Indicator Data'!F86/'Indicator Data'!$BC86</f>
        <v>1.8566531915019217E-2</v>
      </c>
      <c r="H84" s="58">
        <f t="shared" si="14"/>
        <v>0.16428559699668238</v>
      </c>
      <c r="I84" s="4">
        <f t="shared" si="15"/>
        <v>4.0999999999999996</v>
      </c>
      <c r="J84" s="4">
        <f>ROUND(IF('Indicator Data'!I86=0,0,IF(LOG('Indicator Data'!I86)&gt;J$139,10,IF(LOG('Indicator Data'!I86)&lt;J$140,0,10-(J$139-LOG('Indicator Data'!I86))/(J$139-J$140)*10))),1)</f>
        <v>0</v>
      </c>
      <c r="K84" s="58">
        <f>'Indicator Data'!G86/'Indicator Data'!$BC86</f>
        <v>3.0867232404632444E-3</v>
      </c>
      <c r="L84" s="58">
        <f>'Indicator Data'!I86/'Indicator Data'!$BD86</f>
        <v>0</v>
      </c>
      <c r="M84" s="4">
        <f t="shared" si="16"/>
        <v>2.1</v>
      </c>
      <c r="N84" s="4">
        <f t="shared" si="17"/>
        <v>0</v>
      </c>
      <c r="O84" s="4">
        <f>ROUND(IF('Indicator Data'!J86=0,0,IF('Indicator Data'!J86&gt;O$139,10,IF('Indicator Data'!J86&lt;O$140,0,10-(O$139-'Indicator Data'!J86)/(O$139-O$140)*10))),1)</f>
        <v>0</v>
      </c>
      <c r="P84" s="153">
        <f t="shared" si="18"/>
        <v>0</v>
      </c>
      <c r="Q84" s="153">
        <f t="shared" si="19"/>
        <v>0</v>
      </c>
      <c r="R84" s="4">
        <f>IF('Indicator Data'!H86="No data","x",ROUND(IF('Indicator Data'!H86=0,0,IF('Indicator Data'!H86&gt;R$139,10,IF('Indicator Data'!H86&lt;R$140,0,10-(R$139-'Indicator Data'!H86)/(R$139-R$140)*10))),1))</f>
        <v>1</v>
      </c>
      <c r="S84" s="6">
        <f t="shared" si="20"/>
        <v>2.5</v>
      </c>
      <c r="T84" s="6">
        <f t="shared" si="21"/>
        <v>5.7</v>
      </c>
      <c r="U84" s="6">
        <f t="shared" si="22"/>
        <v>4.0999999999999996</v>
      </c>
      <c r="V84" s="6">
        <f t="shared" si="23"/>
        <v>0.5</v>
      </c>
      <c r="W84" s="14">
        <f t="shared" si="24"/>
        <v>3.4</v>
      </c>
      <c r="X84" s="4">
        <f>ROUND(IF('Indicator Data'!M86=0,0,IF('Indicator Data'!M86&gt;X$139,10,IF('Indicator Data'!M86&lt;X$140,0,10-(X$139-'Indicator Data'!M86)/(X$139-X$140)*10))),1)</f>
        <v>10</v>
      </c>
      <c r="Y84" s="4">
        <f>ROUND(IF('Indicator Data'!N86=0,0,IF('Indicator Data'!N86&gt;Y$139,10,IF('Indicator Data'!N86&lt;Y$140,0,10-(Y$139-'Indicator Data'!N86)/(Y$139-Y$140)*10))),1)</f>
        <v>10</v>
      </c>
      <c r="Z84" s="6">
        <f t="shared" si="25"/>
        <v>10</v>
      </c>
      <c r="AA84" s="6">
        <f>IF('Indicator Data'!K86=5,10,IF('Indicator Data'!K86=4,8,IF('Indicator Data'!K86=3,5,IF('Indicator Data'!K86=2,2,IF('Indicator Data'!K86=1,1,0)))))</f>
        <v>0</v>
      </c>
      <c r="AB84" s="191">
        <f>IF('Indicator Data'!L86="No data","x",IF('Indicator Data'!L86&gt;1000,10,IF('Indicator Data'!L86&gt;=500,9,IF('Indicator Data'!L86&gt;=240,8,IF('Indicator Data'!L86&gt;=120,7,IF('Indicator Data'!L86&gt;=60,6,IF('Indicator Data'!L86&gt;=20,5,IF('Indicator Data'!L86&gt;=1,4,0))))))))</f>
        <v>4</v>
      </c>
      <c r="AC84" s="6">
        <f t="shared" si="26"/>
        <v>4</v>
      </c>
      <c r="AD84" s="7">
        <f t="shared" si="27"/>
        <v>7</v>
      </c>
    </row>
    <row r="85" spans="1:30" s="11" customFormat="1" x14ac:dyDescent="0.25">
      <c r="A85" s="11" t="s">
        <v>401</v>
      </c>
      <c r="B85" s="30" t="s">
        <v>14</v>
      </c>
      <c r="C85" s="30" t="s">
        <v>529</v>
      </c>
      <c r="D85" s="4">
        <f>ROUND(IF('Indicator Data'!G87=0,0,IF(LOG('Indicator Data'!G87)&gt;D$139,10,IF(LOG('Indicator Data'!G87)&lt;D$140,0,10-(D$139-LOG('Indicator Data'!G87))/(D$139-D$140)*10))),1)</f>
        <v>9</v>
      </c>
      <c r="E85" s="4">
        <f>IF('Indicator Data'!D87="No data","x",ROUND(IF(('Indicator Data'!D87)&gt;E$139,10,IF(('Indicator Data'!D87)&lt;E$140,0,10-(E$139-('Indicator Data'!D87))/(E$139-E$140)*10)),1))</f>
        <v>0.8</v>
      </c>
      <c r="F85" s="58">
        <f>'Indicator Data'!E87/'Indicator Data'!$BC87</f>
        <v>0.3525455300641186</v>
      </c>
      <c r="G85" s="58">
        <f>'Indicator Data'!F87/'Indicator Data'!$BC87</f>
        <v>0.18933544045285794</v>
      </c>
      <c r="H85" s="58">
        <f t="shared" si="14"/>
        <v>0.2236066251452738</v>
      </c>
      <c r="I85" s="4">
        <f t="shared" si="15"/>
        <v>5.6</v>
      </c>
      <c r="J85" s="4">
        <f>ROUND(IF('Indicator Data'!I87=0,0,IF(LOG('Indicator Data'!I87)&gt;J$139,10,IF(LOG('Indicator Data'!I87)&lt;J$140,0,10-(J$139-LOG('Indicator Data'!I87))/(J$139-J$140)*10))),1)</f>
        <v>0</v>
      </c>
      <c r="K85" s="58">
        <f>'Indicator Data'!G87/'Indicator Data'!$BC87</f>
        <v>1.2057173132405733E-2</v>
      </c>
      <c r="L85" s="58">
        <f>'Indicator Data'!I87/'Indicator Data'!$BD87</f>
        <v>0</v>
      </c>
      <c r="M85" s="4">
        <f t="shared" si="16"/>
        <v>8</v>
      </c>
      <c r="N85" s="4">
        <f t="shared" si="17"/>
        <v>0</v>
      </c>
      <c r="O85" s="4">
        <f>ROUND(IF('Indicator Data'!J87=0,0,IF('Indicator Data'!J87&gt;O$139,10,IF('Indicator Data'!J87&lt;O$140,0,10-(O$139-'Indicator Data'!J87)/(O$139-O$140)*10))),1)</f>
        <v>0</v>
      </c>
      <c r="P85" s="153">
        <f t="shared" si="18"/>
        <v>0</v>
      </c>
      <c r="Q85" s="153">
        <f t="shared" si="19"/>
        <v>0</v>
      </c>
      <c r="R85" s="4">
        <f>IF('Indicator Data'!H87="No data","x",ROUND(IF('Indicator Data'!H87=0,0,IF('Indicator Data'!H87&gt;R$139,10,IF('Indicator Data'!H87&lt;R$140,0,10-(R$139-'Indicator Data'!H87)/(R$139-R$140)*10))),1))</f>
        <v>1</v>
      </c>
      <c r="S85" s="6">
        <f t="shared" si="20"/>
        <v>0.8</v>
      </c>
      <c r="T85" s="6">
        <f t="shared" si="21"/>
        <v>8.5</v>
      </c>
      <c r="U85" s="6">
        <f t="shared" si="22"/>
        <v>5.6</v>
      </c>
      <c r="V85" s="6">
        <f t="shared" si="23"/>
        <v>0.5</v>
      </c>
      <c r="W85" s="14">
        <f t="shared" si="24"/>
        <v>4.8</v>
      </c>
      <c r="X85" s="4">
        <f>ROUND(IF('Indicator Data'!M87=0,0,IF('Indicator Data'!M87&gt;X$139,10,IF('Indicator Data'!M87&lt;X$140,0,10-(X$139-'Indicator Data'!M87)/(X$139-X$140)*10))),1)</f>
        <v>10</v>
      </c>
      <c r="Y85" s="4">
        <f>ROUND(IF('Indicator Data'!N87=0,0,IF('Indicator Data'!N87&gt;Y$139,10,IF('Indicator Data'!N87&lt;Y$140,0,10-(Y$139-'Indicator Data'!N87)/(Y$139-Y$140)*10))),1)</f>
        <v>10</v>
      </c>
      <c r="Z85" s="6">
        <f t="shared" si="25"/>
        <v>10</v>
      </c>
      <c r="AA85" s="6">
        <f>IF('Indicator Data'!K87=5,10,IF('Indicator Data'!K87=4,8,IF('Indicator Data'!K87=3,5,IF('Indicator Data'!K87=2,2,IF('Indicator Data'!K87=1,1,0)))))</f>
        <v>0</v>
      </c>
      <c r="AB85" s="191">
        <f>IF('Indicator Data'!L87="No data","x",IF('Indicator Data'!L87&gt;1000,10,IF('Indicator Data'!L87&gt;=500,9,IF('Indicator Data'!L87&gt;=240,8,IF('Indicator Data'!L87&gt;=120,7,IF('Indicator Data'!L87&gt;=60,6,IF('Indicator Data'!L87&gt;=20,5,IF('Indicator Data'!L87&gt;=1,4,0))))))))</f>
        <v>4</v>
      </c>
      <c r="AC85" s="6">
        <f t="shared" si="26"/>
        <v>4</v>
      </c>
      <c r="AD85" s="7">
        <f t="shared" si="27"/>
        <v>7</v>
      </c>
    </row>
    <row r="86" spans="1:30" s="11" customFormat="1" x14ac:dyDescent="0.25">
      <c r="A86" s="11" t="s">
        <v>403</v>
      </c>
      <c r="B86" s="30" t="s">
        <v>14</v>
      </c>
      <c r="C86" s="30" t="s">
        <v>531</v>
      </c>
      <c r="D86" s="4">
        <f>ROUND(IF('Indicator Data'!G88=0,0,IF(LOG('Indicator Data'!G88)&gt;D$139,10,IF(LOG('Indicator Data'!G88)&lt;D$140,0,10-(D$139-LOG('Indicator Data'!G88))/(D$139-D$140)*10))),1)</f>
        <v>8.3000000000000007</v>
      </c>
      <c r="E86" s="4" t="str">
        <f>IF('Indicator Data'!D88="No data","x",ROUND(IF(('Indicator Data'!D88)&gt;E$139,10,IF(('Indicator Data'!D88)&lt;E$140,0,10-(E$139-('Indicator Data'!D88))/(E$139-E$140)*10)),1))</f>
        <v>x</v>
      </c>
      <c r="F86" s="58">
        <f>'Indicator Data'!E88/'Indicator Data'!$BC88</f>
        <v>0.46799094778495048</v>
      </c>
      <c r="G86" s="58">
        <f>'Indicator Data'!F88/'Indicator Data'!$BC88</f>
        <v>6.8092497979610402E-4</v>
      </c>
      <c r="H86" s="58">
        <f t="shared" si="14"/>
        <v>0.23416570513742427</v>
      </c>
      <c r="I86" s="4">
        <f t="shared" si="15"/>
        <v>5.9</v>
      </c>
      <c r="J86" s="4">
        <f>ROUND(IF('Indicator Data'!I88=0,0,IF(LOG('Indicator Data'!I88)&gt;J$139,10,IF(LOG('Indicator Data'!I88)&lt;J$140,0,10-(J$139-LOG('Indicator Data'!I88))/(J$139-J$140)*10))),1)</f>
        <v>0</v>
      </c>
      <c r="K86" s="58">
        <f>'Indicator Data'!G88/'Indicator Data'!$BC88</f>
        <v>7.7473738885163752E-3</v>
      </c>
      <c r="L86" s="58">
        <f>'Indicator Data'!I88/'Indicator Data'!$BD88</f>
        <v>0</v>
      </c>
      <c r="M86" s="4">
        <f t="shared" si="16"/>
        <v>5.2</v>
      </c>
      <c r="N86" s="4">
        <f t="shared" si="17"/>
        <v>0</v>
      </c>
      <c r="O86" s="4">
        <f>ROUND(IF('Indicator Data'!J88=0,0,IF('Indicator Data'!J88&gt;O$139,10,IF('Indicator Data'!J88&lt;O$140,0,10-(O$139-'Indicator Data'!J88)/(O$139-O$140)*10))),1)</f>
        <v>0</v>
      </c>
      <c r="P86" s="153">
        <f t="shared" si="18"/>
        <v>0</v>
      </c>
      <c r="Q86" s="153">
        <f t="shared" si="19"/>
        <v>0</v>
      </c>
      <c r="R86" s="4">
        <f>IF('Indicator Data'!H88="No data","x",ROUND(IF('Indicator Data'!H88=0,0,IF('Indicator Data'!H88&gt;R$139,10,IF('Indicator Data'!H88&lt;R$140,0,10-(R$139-'Indicator Data'!H88)/(R$139-R$140)*10))),1))</f>
        <v>2</v>
      </c>
      <c r="S86" s="6" t="str">
        <f t="shared" si="20"/>
        <v>x</v>
      </c>
      <c r="T86" s="6">
        <f t="shared" si="21"/>
        <v>7</v>
      </c>
      <c r="U86" s="6">
        <f t="shared" si="22"/>
        <v>5.9</v>
      </c>
      <c r="V86" s="6">
        <f t="shared" si="23"/>
        <v>1</v>
      </c>
      <c r="W86" s="14">
        <f t="shared" si="24"/>
        <v>5.0999999999999996</v>
      </c>
      <c r="X86" s="4">
        <f>ROUND(IF('Indicator Data'!M88=0,0,IF('Indicator Data'!M88&gt;X$139,10,IF('Indicator Data'!M88&lt;X$140,0,10-(X$139-'Indicator Data'!M88)/(X$139-X$140)*10))),1)</f>
        <v>10</v>
      </c>
      <c r="Y86" s="4">
        <f>ROUND(IF('Indicator Data'!N88=0,0,IF('Indicator Data'!N88&gt;Y$139,10,IF('Indicator Data'!N88&lt;Y$140,0,10-(Y$139-'Indicator Data'!N88)/(Y$139-Y$140)*10))),1)</f>
        <v>10</v>
      </c>
      <c r="Z86" s="6">
        <f t="shared" si="25"/>
        <v>10</v>
      </c>
      <c r="AA86" s="6">
        <f>IF('Indicator Data'!K88=5,10,IF('Indicator Data'!K88=4,8,IF('Indicator Data'!K88=3,5,IF('Indicator Data'!K88=2,2,IF('Indicator Data'!K88=1,1,0)))))</f>
        <v>5</v>
      </c>
      <c r="AB86" s="191">
        <f>IF('Indicator Data'!L88="No data","x",IF('Indicator Data'!L88&gt;1000,10,IF('Indicator Data'!L88&gt;=500,9,IF('Indicator Data'!L88&gt;=240,8,IF('Indicator Data'!L88&gt;=120,7,IF('Indicator Data'!L88&gt;=60,6,IF('Indicator Data'!L88&gt;=20,5,IF('Indicator Data'!L88&gt;=1,4,0))))))))</f>
        <v>6</v>
      </c>
      <c r="AC86" s="6">
        <f t="shared" si="26"/>
        <v>6</v>
      </c>
      <c r="AD86" s="7">
        <f t="shared" si="27"/>
        <v>8</v>
      </c>
    </row>
    <row r="87" spans="1:30" s="11" customFormat="1" x14ac:dyDescent="0.25">
      <c r="A87" s="11" t="s">
        <v>405</v>
      </c>
      <c r="B87" s="30" t="s">
        <v>14</v>
      </c>
      <c r="C87" s="30" t="s">
        <v>533</v>
      </c>
      <c r="D87" s="4">
        <f>ROUND(IF('Indicator Data'!G89=0,0,IF(LOG('Indicator Data'!G89)&gt;D$139,10,IF(LOG('Indicator Data'!G89)&lt;D$140,0,10-(D$139-LOG('Indicator Data'!G89))/(D$139-D$140)*10))),1)</f>
        <v>6.9</v>
      </c>
      <c r="E87" s="4" t="str">
        <f>IF('Indicator Data'!D89="No data","x",ROUND(IF(('Indicator Data'!D89)&gt;E$139,10,IF(('Indicator Data'!D89)&lt;E$140,0,10-(E$139-('Indicator Data'!D89))/(E$139-E$140)*10)),1))</f>
        <v>x</v>
      </c>
      <c r="F87" s="58">
        <f>'Indicator Data'!E89/'Indicator Data'!$BC89</f>
        <v>0.21931034572141045</v>
      </c>
      <c r="G87" s="58">
        <f>'Indicator Data'!F89/'Indicator Data'!$BC89</f>
        <v>8.8460319379667626E-2</v>
      </c>
      <c r="H87" s="58">
        <f t="shared" si="14"/>
        <v>0.13177025270562212</v>
      </c>
      <c r="I87" s="4">
        <f t="shared" si="15"/>
        <v>3.3</v>
      </c>
      <c r="J87" s="4">
        <f>ROUND(IF('Indicator Data'!I89=0,0,IF(LOG('Indicator Data'!I89)&gt;J$139,10,IF(LOG('Indicator Data'!I89)&lt;J$140,0,10-(J$139-LOG('Indicator Data'!I89))/(J$139-J$140)*10))),1)</f>
        <v>0</v>
      </c>
      <c r="K87" s="58">
        <f>'Indicator Data'!G89/'Indicator Data'!$BC89</f>
        <v>4.0447065947332517E-3</v>
      </c>
      <c r="L87" s="58">
        <f>'Indicator Data'!I89/'Indicator Data'!$BD89</f>
        <v>0</v>
      </c>
      <c r="M87" s="4">
        <f t="shared" si="16"/>
        <v>2.7</v>
      </c>
      <c r="N87" s="4">
        <f t="shared" si="17"/>
        <v>0</v>
      </c>
      <c r="O87" s="4">
        <f>ROUND(IF('Indicator Data'!J89=0,0,IF('Indicator Data'!J89&gt;O$139,10,IF('Indicator Data'!J89&lt;O$140,0,10-(O$139-'Indicator Data'!J89)/(O$139-O$140)*10))),1)</f>
        <v>0</v>
      </c>
      <c r="P87" s="153">
        <f t="shared" si="18"/>
        <v>0</v>
      </c>
      <c r="Q87" s="153">
        <f t="shared" si="19"/>
        <v>0</v>
      </c>
      <c r="R87" s="4">
        <f>IF('Indicator Data'!H89="No data","x",ROUND(IF('Indicator Data'!H89=0,0,IF('Indicator Data'!H89&gt;R$139,10,IF('Indicator Data'!H89&lt;R$140,0,10-(R$139-'Indicator Data'!H89)/(R$139-R$140)*10))),1))</f>
        <v>2</v>
      </c>
      <c r="S87" s="6" t="str">
        <f t="shared" si="20"/>
        <v>x</v>
      </c>
      <c r="T87" s="6">
        <f t="shared" si="21"/>
        <v>5.2</v>
      </c>
      <c r="U87" s="6">
        <f t="shared" si="22"/>
        <v>3.3</v>
      </c>
      <c r="V87" s="6">
        <f t="shared" si="23"/>
        <v>1</v>
      </c>
      <c r="W87" s="14">
        <f t="shared" si="24"/>
        <v>3.4</v>
      </c>
      <c r="X87" s="4">
        <f>ROUND(IF('Indicator Data'!M89=0,0,IF('Indicator Data'!M89&gt;X$139,10,IF('Indicator Data'!M89&lt;X$140,0,10-(X$139-'Indicator Data'!M89)/(X$139-X$140)*10))),1)</f>
        <v>10</v>
      </c>
      <c r="Y87" s="4">
        <f>ROUND(IF('Indicator Data'!N89=0,0,IF('Indicator Data'!N89&gt;Y$139,10,IF('Indicator Data'!N89&lt;Y$140,0,10-(Y$139-'Indicator Data'!N89)/(Y$139-Y$140)*10))),1)</f>
        <v>10</v>
      </c>
      <c r="Z87" s="6">
        <f t="shared" si="25"/>
        <v>10</v>
      </c>
      <c r="AA87" s="6">
        <f>IF('Indicator Data'!K89=5,10,IF('Indicator Data'!K89=4,8,IF('Indicator Data'!K89=3,5,IF('Indicator Data'!K89=2,2,IF('Indicator Data'!K89=1,1,0)))))</f>
        <v>5</v>
      </c>
      <c r="AB87" s="191">
        <f>IF('Indicator Data'!L89="No data","x",IF('Indicator Data'!L89&gt;1000,10,IF('Indicator Data'!L89&gt;=500,9,IF('Indicator Data'!L89&gt;=240,8,IF('Indicator Data'!L89&gt;=120,7,IF('Indicator Data'!L89&gt;=60,6,IF('Indicator Data'!L89&gt;=20,5,IF('Indicator Data'!L89&gt;=1,4,0))))))))</f>
        <v>4</v>
      </c>
      <c r="AC87" s="6">
        <f t="shared" si="26"/>
        <v>5</v>
      </c>
      <c r="AD87" s="7">
        <f t="shared" si="27"/>
        <v>7.5</v>
      </c>
    </row>
    <row r="88" spans="1:30" s="11" customFormat="1" x14ac:dyDescent="0.25">
      <c r="A88" s="11" t="s">
        <v>406</v>
      </c>
      <c r="B88" s="30" t="s">
        <v>14</v>
      </c>
      <c r="C88" s="30" t="s">
        <v>534</v>
      </c>
      <c r="D88" s="4">
        <f>ROUND(IF('Indicator Data'!G90=0,0,IF(LOG('Indicator Data'!G90)&gt;D$139,10,IF(LOG('Indicator Data'!G90)&lt;D$140,0,10-(D$139-LOG('Indicator Data'!G90))/(D$139-D$140)*10))),1)</f>
        <v>10</v>
      </c>
      <c r="E88" s="4" t="str">
        <f>IF('Indicator Data'!D90="No data","x",ROUND(IF(('Indicator Data'!D90)&gt;E$139,10,IF(('Indicator Data'!D90)&lt;E$140,0,10-(E$139-('Indicator Data'!D90))/(E$139-E$140)*10)),1))</f>
        <v>x</v>
      </c>
      <c r="F88" s="58">
        <f>'Indicator Data'!E90/'Indicator Data'!$BC90</f>
        <v>5.88694525428042E-2</v>
      </c>
      <c r="G88" s="58">
        <f>'Indicator Data'!F90/'Indicator Data'!$BC90</f>
        <v>1.7103182400519844E-2</v>
      </c>
      <c r="H88" s="58">
        <f t="shared" si="14"/>
        <v>3.3710521871532062E-2</v>
      </c>
      <c r="I88" s="4">
        <f t="shared" si="15"/>
        <v>0.8</v>
      </c>
      <c r="J88" s="4">
        <f>ROUND(IF('Indicator Data'!I90=0,0,IF(LOG('Indicator Data'!I90)&gt;J$139,10,IF(LOG('Indicator Data'!I90)&lt;J$140,0,10-(J$139-LOG('Indicator Data'!I90))/(J$139-J$140)*10))),1)</f>
        <v>0</v>
      </c>
      <c r="K88" s="58">
        <f>'Indicator Data'!G90/'Indicator Data'!$BC90</f>
        <v>1.0547446898828689E-2</v>
      </c>
      <c r="L88" s="58">
        <f>'Indicator Data'!I90/'Indicator Data'!$BD90</f>
        <v>0</v>
      </c>
      <c r="M88" s="4">
        <f t="shared" si="16"/>
        <v>7</v>
      </c>
      <c r="N88" s="4">
        <f t="shared" si="17"/>
        <v>0</v>
      </c>
      <c r="O88" s="4">
        <f>ROUND(IF('Indicator Data'!J90=0,0,IF('Indicator Data'!J90&gt;O$139,10,IF('Indicator Data'!J90&lt;O$140,0,10-(O$139-'Indicator Data'!J90)/(O$139-O$140)*10))),1)</f>
        <v>0</v>
      </c>
      <c r="P88" s="153">
        <f t="shared" si="18"/>
        <v>0</v>
      </c>
      <c r="Q88" s="153">
        <f t="shared" si="19"/>
        <v>0</v>
      </c>
      <c r="R88" s="4">
        <f>IF('Indicator Data'!H90="No data","x",ROUND(IF('Indicator Data'!H90=0,0,IF('Indicator Data'!H90&gt;R$139,10,IF('Indicator Data'!H90&lt;R$140,0,10-(R$139-'Indicator Data'!H90)/(R$139-R$140)*10))),1))</f>
        <v>2</v>
      </c>
      <c r="S88" s="6" t="str">
        <f t="shared" si="20"/>
        <v>x</v>
      </c>
      <c r="T88" s="6">
        <f t="shared" si="21"/>
        <v>9</v>
      </c>
      <c r="U88" s="6">
        <f t="shared" si="22"/>
        <v>0.8</v>
      </c>
      <c r="V88" s="6">
        <f t="shared" si="23"/>
        <v>1</v>
      </c>
      <c r="W88" s="14">
        <f t="shared" si="24"/>
        <v>5.0999999999999996</v>
      </c>
      <c r="X88" s="4">
        <f>ROUND(IF('Indicator Data'!M90=0,0,IF('Indicator Data'!M90&gt;X$139,10,IF('Indicator Data'!M90&lt;X$140,0,10-(X$139-'Indicator Data'!M90)/(X$139-X$140)*10))),1)</f>
        <v>10</v>
      </c>
      <c r="Y88" s="4">
        <f>ROUND(IF('Indicator Data'!N90=0,0,IF('Indicator Data'!N90&gt;Y$139,10,IF('Indicator Data'!N90&lt;Y$140,0,10-(Y$139-'Indicator Data'!N90)/(Y$139-Y$140)*10))),1)</f>
        <v>10</v>
      </c>
      <c r="Z88" s="6">
        <f t="shared" si="25"/>
        <v>10</v>
      </c>
      <c r="AA88" s="6">
        <f>IF('Indicator Data'!K90=5,10,IF('Indicator Data'!K90=4,8,IF('Indicator Data'!K90=3,5,IF('Indicator Data'!K90=2,2,IF('Indicator Data'!K90=1,1,0)))))</f>
        <v>0</v>
      </c>
      <c r="AB88" s="191">
        <f>IF('Indicator Data'!L90="No data","x",IF('Indicator Data'!L90&gt;1000,10,IF('Indicator Data'!L90&gt;=500,9,IF('Indicator Data'!L90&gt;=240,8,IF('Indicator Data'!L90&gt;=120,7,IF('Indicator Data'!L90&gt;=60,6,IF('Indicator Data'!L90&gt;=20,5,IF('Indicator Data'!L90&gt;=1,4,0))))))))</f>
        <v>5</v>
      </c>
      <c r="AC88" s="6">
        <f t="shared" si="26"/>
        <v>5</v>
      </c>
      <c r="AD88" s="7">
        <f t="shared" si="27"/>
        <v>7.5</v>
      </c>
    </row>
    <row r="89" spans="1:30" s="11" customFormat="1" x14ac:dyDescent="0.25">
      <c r="A89" s="11" t="s">
        <v>407</v>
      </c>
      <c r="B89" s="30" t="s">
        <v>14</v>
      </c>
      <c r="C89" s="30" t="s">
        <v>535</v>
      </c>
      <c r="D89" s="4">
        <f>ROUND(IF('Indicator Data'!G91=0,0,IF(LOG('Indicator Data'!G91)&gt;D$139,10,IF(LOG('Indicator Data'!G91)&lt;D$140,0,10-(D$139-LOG('Indicator Data'!G91))/(D$139-D$140)*10))),1)</f>
        <v>7.3</v>
      </c>
      <c r="E89" s="4" t="str">
        <f>IF('Indicator Data'!D91="No data","x",ROUND(IF(('Indicator Data'!D91)&gt;E$139,10,IF(('Indicator Data'!D91)&lt;E$140,0,10-(E$139-('Indicator Data'!D91))/(E$139-E$140)*10)),1))</f>
        <v>x</v>
      </c>
      <c r="F89" s="58">
        <f>'Indicator Data'!E91/'Indicator Data'!$BC91</f>
        <v>0.12107424286960444</v>
      </c>
      <c r="G89" s="58">
        <f>'Indicator Data'!F91/'Indicator Data'!$BC91</f>
        <v>0.24859813608939987</v>
      </c>
      <c r="H89" s="58">
        <f t="shared" si="14"/>
        <v>0.12268665545715218</v>
      </c>
      <c r="I89" s="4">
        <f t="shared" si="15"/>
        <v>3.1</v>
      </c>
      <c r="J89" s="4">
        <f>ROUND(IF('Indicator Data'!I91=0,0,IF(LOG('Indicator Data'!I91)&gt;J$139,10,IF(LOG('Indicator Data'!I91)&lt;J$140,0,10-(J$139-LOG('Indicator Data'!I91))/(J$139-J$140)*10))),1)</f>
        <v>0</v>
      </c>
      <c r="K89" s="58">
        <f>'Indicator Data'!G91/'Indicator Data'!$BC91</f>
        <v>6.8481735244657936E-3</v>
      </c>
      <c r="L89" s="58">
        <f>'Indicator Data'!I91/'Indicator Data'!$BD91</f>
        <v>0</v>
      </c>
      <c r="M89" s="4">
        <f t="shared" si="16"/>
        <v>4.5999999999999996</v>
      </c>
      <c r="N89" s="4">
        <f t="shared" si="17"/>
        <v>0</v>
      </c>
      <c r="O89" s="4">
        <f>ROUND(IF('Indicator Data'!J91=0,0,IF('Indicator Data'!J91&gt;O$139,10,IF('Indicator Data'!J91&lt;O$140,0,10-(O$139-'Indicator Data'!J91)/(O$139-O$140)*10))),1)</f>
        <v>0</v>
      </c>
      <c r="P89" s="153">
        <f t="shared" si="18"/>
        <v>0</v>
      </c>
      <c r="Q89" s="153">
        <f t="shared" si="19"/>
        <v>0</v>
      </c>
      <c r="R89" s="4">
        <f>IF('Indicator Data'!H91="No data","x",ROUND(IF('Indicator Data'!H91=0,0,IF('Indicator Data'!H91&gt;R$139,10,IF('Indicator Data'!H91&lt;R$140,0,10-(R$139-'Indicator Data'!H91)/(R$139-R$140)*10))),1))</f>
        <v>5</v>
      </c>
      <c r="S89" s="6" t="str">
        <f t="shared" si="20"/>
        <v>x</v>
      </c>
      <c r="T89" s="6">
        <f t="shared" si="21"/>
        <v>6.1</v>
      </c>
      <c r="U89" s="6">
        <f t="shared" si="22"/>
        <v>3.1</v>
      </c>
      <c r="V89" s="6">
        <f t="shared" si="23"/>
        <v>2.5</v>
      </c>
      <c r="W89" s="14">
        <f t="shared" si="24"/>
        <v>4.0999999999999996</v>
      </c>
      <c r="X89" s="4">
        <f>ROUND(IF('Indicator Data'!M91=0,0,IF('Indicator Data'!M91&gt;X$139,10,IF('Indicator Data'!M91&lt;X$140,0,10-(X$139-'Indicator Data'!M91)/(X$139-X$140)*10))),1)</f>
        <v>10</v>
      </c>
      <c r="Y89" s="4">
        <f>ROUND(IF('Indicator Data'!N91=0,0,IF('Indicator Data'!N91&gt;Y$139,10,IF('Indicator Data'!N91&lt;Y$140,0,10-(Y$139-'Indicator Data'!N91)/(Y$139-Y$140)*10))),1)</f>
        <v>10</v>
      </c>
      <c r="Z89" s="6">
        <f t="shared" si="25"/>
        <v>10</v>
      </c>
      <c r="AA89" s="6">
        <f>IF('Indicator Data'!K91=5,10,IF('Indicator Data'!K91=4,8,IF('Indicator Data'!K91=3,5,IF('Indicator Data'!K91=2,2,IF('Indicator Data'!K91=1,1,0)))))</f>
        <v>5</v>
      </c>
      <c r="AB89" s="191">
        <f>IF('Indicator Data'!L91="No data","x",IF('Indicator Data'!L91&gt;1000,10,IF('Indicator Data'!L91&gt;=500,9,IF('Indicator Data'!L91&gt;=240,8,IF('Indicator Data'!L91&gt;=120,7,IF('Indicator Data'!L91&gt;=60,6,IF('Indicator Data'!L91&gt;=20,5,IF('Indicator Data'!L91&gt;=1,4,0))))))))</f>
        <v>8</v>
      </c>
      <c r="AC89" s="6">
        <f t="shared" si="26"/>
        <v>8</v>
      </c>
      <c r="AD89" s="7">
        <f t="shared" si="27"/>
        <v>8</v>
      </c>
    </row>
    <row r="90" spans="1:30" s="11" customFormat="1" x14ac:dyDescent="0.25">
      <c r="A90" s="11" t="s">
        <v>13</v>
      </c>
      <c r="B90" s="29" t="s">
        <v>14</v>
      </c>
      <c r="C90" s="29" t="s">
        <v>536</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0.8</v>
      </c>
      <c r="F90" s="58">
        <f>'Indicator Data'!E92/'Indicator Data'!$BC92</f>
        <v>8.1321070704931706E-2</v>
      </c>
      <c r="G90" s="58">
        <f>'Indicator Data'!F92/'Indicator Data'!$BC92</f>
        <v>0.283382802814936</v>
      </c>
      <c r="H90" s="58">
        <f t="shared" si="14"/>
        <v>0.11150623605619986</v>
      </c>
      <c r="I90" s="4">
        <f t="shared" si="15"/>
        <v>2.8</v>
      </c>
      <c r="J90" s="4">
        <f>ROUND(IF('Indicator Data'!I92=0,0,IF(LOG('Indicator Data'!I92)&gt;J$139,10,IF(LOG('Indicator Data'!I92)&lt;J$140,0,10-(J$139-LOG('Indicator Data'!I92))/(J$139-J$140)*10))),1)</f>
        <v>0</v>
      </c>
      <c r="K90" s="58">
        <f>'Indicator Data'!G92/'Indicator Data'!$BC92</f>
        <v>6.185719816027749E-3</v>
      </c>
      <c r="L90" s="58">
        <f>'Indicator Data'!I92/'Indicator Data'!$BD92</f>
        <v>0</v>
      </c>
      <c r="M90" s="4">
        <f t="shared" si="16"/>
        <v>4.0999999999999996</v>
      </c>
      <c r="N90" s="4">
        <f t="shared" si="17"/>
        <v>0</v>
      </c>
      <c r="O90" s="4">
        <f>ROUND(IF('Indicator Data'!J92=0,0,IF('Indicator Data'!J92&gt;O$139,10,IF('Indicator Data'!J92&lt;O$140,0,10-(O$139-'Indicator Data'!J92)/(O$139-O$140)*10))),1)</f>
        <v>0</v>
      </c>
      <c r="P90" s="153">
        <f t="shared" si="18"/>
        <v>0</v>
      </c>
      <c r="Q90" s="153">
        <f t="shared" si="19"/>
        <v>0</v>
      </c>
      <c r="R90" s="4">
        <f>IF('Indicator Data'!H92="No data","x",ROUND(IF('Indicator Data'!H92=0,0,IF('Indicator Data'!H92&gt;R$139,10,IF('Indicator Data'!H92&lt;R$140,0,10-(R$139-'Indicator Data'!H92)/(R$139-R$140)*10))),1))</f>
        <v>2</v>
      </c>
      <c r="S90" s="6">
        <f t="shared" si="20"/>
        <v>0.8</v>
      </c>
      <c r="T90" s="6">
        <f t="shared" si="21"/>
        <v>6.7</v>
      </c>
      <c r="U90" s="6">
        <f t="shared" si="22"/>
        <v>2.8</v>
      </c>
      <c r="V90" s="6">
        <f t="shared" si="23"/>
        <v>1</v>
      </c>
      <c r="W90" s="14">
        <f t="shared" si="24"/>
        <v>3.2</v>
      </c>
      <c r="X90" s="4">
        <f>ROUND(IF('Indicator Data'!M92=0,0,IF('Indicator Data'!M92&gt;X$139,10,IF('Indicator Data'!M92&lt;X$140,0,10-(X$139-'Indicator Data'!M92)/(X$139-X$140)*10))),1)</f>
        <v>10</v>
      </c>
      <c r="Y90" s="4">
        <f>ROUND(IF('Indicator Data'!N92=0,0,IF('Indicator Data'!N92&gt;Y$139,10,IF('Indicator Data'!N92&lt;Y$140,0,10-(Y$139-'Indicator Data'!N92)/(Y$139-Y$140)*10))),1)</f>
        <v>10</v>
      </c>
      <c r="Z90" s="6">
        <f t="shared" si="25"/>
        <v>10</v>
      </c>
      <c r="AA90" s="6">
        <f>IF('Indicator Data'!K92=5,10,IF('Indicator Data'!K92=4,8,IF('Indicator Data'!K92=3,5,IF('Indicator Data'!K92=2,2,IF('Indicator Data'!K92=1,1,0)))))</f>
        <v>5</v>
      </c>
      <c r="AB90" s="191">
        <f>IF('Indicator Data'!L92="No data","x",IF('Indicator Data'!L92&gt;1000,10,IF('Indicator Data'!L92&gt;=500,9,IF('Indicator Data'!L92&gt;=240,8,IF('Indicator Data'!L92&gt;=120,7,IF('Indicator Data'!L92&gt;=60,6,IF('Indicator Data'!L92&gt;=20,5,IF('Indicator Data'!L92&gt;=1,4,0))))))))</f>
        <v>4</v>
      </c>
      <c r="AC90" s="6">
        <f t="shared" si="26"/>
        <v>5</v>
      </c>
      <c r="AD90" s="7">
        <f t="shared" si="27"/>
        <v>7.5</v>
      </c>
    </row>
    <row r="91" spans="1:30" s="11" customFormat="1" x14ac:dyDescent="0.25">
      <c r="A91" s="11" t="s">
        <v>408</v>
      </c>
      <c r="B91" s="30" t="s">
        <v>14</v>
      </c>
      <c r="C91" s="30" t="s">
        <v>537</v>
      </c>
      <c r="D91" s="4">
        <f>ROUND(IF('Indicator Data'!G93=0,0,IF(LOG('Indicator Data'!G93)&gt;D$139,10,IF(LOG('Indicator Data'!G93)&lt;D$140,0,10-(D$139-LOG('Indicator Data'!G93))/(D$139-D$140)*10))),1)</f>
        <v>7.2</v>
      </c>
      <c r="E91" s="4">
        <f>IF('Indicator Data'!D93="No data","x",ROUND(IF(('Indicator Data'!D93)&gt;E$139,10,IF(('Indicator Data'!D93)&lt;E$140,0,10-(E$139-('Indicator Data'!D93))/(E$139-E$140)*10)),1))</f>
        <v>0</v>
      </c>
      <c r="F91" s="58">
        <f>'Indicator Data'!E93/'Indicator Data'!$BC93</f>
        <v>0.4124805287772989</v>
      </c>
      <c r="G91" s="58">
        <f>'Indicator Data'!F93/'Indicator Data'!$BC93</f>
        <v>9.3310654006755089E-2</v>
      </c>
      <c r="H91" s="58">
        <f t="shared" si="14"/>
        <v>0.22956792789033822</v>
      </c>
      <c r="I91" s="4">
        <f t="shared" si="15"/>
        <v>5.7</v>
      </c>
      <c r="J91" s="4">
        <f>ROUND(IF('Indicator Data'!I93=0,0,IF(LOG('Indicator Data'!I93)&gt;J$139,10,IF(LOG('Indicator Data'!I93)&lt;J$140,0,10-(J$139-LOG('Indicator Data'!I93))/(J$139-J$140)*10))),1)</f>
        <v>0</v>
      </c>
      <c r="K91" s="58">
        <f>'Indicator Data'!G93/'Indicator Data'!$BC93</f>
        <v>2.5508561570182762E-3</v>
      </c>
      <c r="L91" s="58">
        <f>'Indicator Data'!I93/'Indicator Data'!$BD93</f>
        <v>0</v>
      </c>
      <c r="M91" s="4">
        <f t="shared" si="16"/>
        <v>1.7</v>
      </c>
      <c r="N91" s="4">
        <f t="shared" si="17"/>
        <v>0</v>
      </c>
      <c r="O91" s="4">
        <f>ROUND(IF('Indicator Data'!J93=0,0,IF('Indicator Data'!J93&gt;O$139,10,IF('Indicator Data'!J93&lt;O$140,0,10-(O$139-'Indicator Data'!J93)/(O$139-O$140)*10))),1)</f>
        <v>0</v>
      </c>
      <c r="P91" s="153">
        <f t="shared" si="18"/>
        <v>0</v>
      </c>
      <c r="Q91" s="153">
        <f t="shared" si="19"/>
        <v>0</v>
      </c>
      <c r="R91" s="4">
        <f>IF('Indicator Data'!H93="No data","x",ROUND(IF('Indicator Data'!H93=0,0,IF('Indicator Data'!H93&gt;R$139,10,IF('Indicator Data'!H93&lt;R$140,0,10-(R$139-'Indicator Data'!H93)/(R$139-R$140)*10))),1))</f>
        <v>3</v>
      </c>
      <c r="S91" s="6">
        <f t="shared" si="20"/>
        <v>0</v>
      </c>
      <c r="T91" s="6">
        <f t="shared" si="21"/>
        <v>5</v>
      </c>
      <c r="U91" s="6">
        <f t="shared" si="22"/>
        <v>5.7</v>
      </c>
      <c r="V91" s="6">
        <f t="shared" si="23"/>
        <v>1.5</v>
      </c>
      <c r="W91" s="14">
        <f t="shared" si="24"/>
        <v>3.4</v>
      </c>
      <c r="X91" s="4">
        <f>ROUND(IF('Indicator Data'!M93=0,0,IF('Indicator Data'!M93&gt;X$139,10,IF('Indicator Data'!M93&lt;X$140,0,10-(X$139-'Indicator Data'!M93)/(X$139-X$140)*10))),1)</f>
        <v>10</v>
      </c>
      <c r="Y91" s="4">
        <f>ROUND(IF('Indicator Data'!N93=0,0,IF('Indicator Data'!N93&gt;Y$139,10,IF('Indicator Data'!N93&lt;Y$140,0,10-(Y$139-'Indicator Data'!N93)/(Y$139-Y$140)*10))),1)</f>
        <v>10</v>
      </c>
      <c r="Z91" s="6">
        <f t="shared" si="25"/>
        <v>10</v>
      </c>
      <c r="AA91" s="6">
        <f>IF('Indicator Data'!K93=5,10,IF('Indicator Data'!K93=4,8,IF('Indicator Data'!K93=3,5,IF('Indicator Data'!K93=2,2,IF('Indicator Data'!K93=1,1,0)))))</f>
        <v>5</v>
      </c>
      <c r="AB91" s="191">
        <f>IF('Indicator Data'!L93="No data","x",IF('Indicator Data'!L93&gt;1000,10,IF('Indicator Data'!L93&gt;=500,9,IF('Indicator Data'!L93&gt;=240,8,IF('Indicator Data'!L93&gt;=120,7,IF('Indicator Data'!L93&gt;=60,6,IF('Indicator Data'!L93&gt;=20,5,IF('Indicator Data'!L93&gt;=1,4,0))))))))</f>
        <v>4</v>
      </c>
      <c r="AC91" s="6">
        <f t="shared" si="26"/>
        <v>5</v>
      </c>
      <c r="AD91" s="7">
        <f t="shared" si="27"/>
        <v>7.5</v>
      </c>
    </row>
    <row r="92" spans="1:30" s="11" customFormat="1" x14ac:dyDescent="0.25">
      <c r="A92" s="11" t="s">
        <v>409</v>
      </c>
      <c r="B92" s="30" t="s">
        <v>14</v>
      </c>
      <c r="C92" s="30" t="s">
        <v>538</v>
      </c>
      <c r="D92" s="4">
        <f>ROUND(IF('Indicator Data'!G94=0,0,IF(LOG('Indicator Data'!G94)&gt;D$139,10,IF(LOG('Indicator Data'!G94)&lt;D$140,0,10-(D$139-LOG('Indicator Data'!G94))/(D$139-D$140)*10))),1)</f>
        <v>7.2</v>
      </c>
      <c r="E92" s="4">
        <f>IF('Indicator Data'!D94="No data","x",ROUND(IF(('Indicator Data'!D94)&gt;E$139,10,IF(('Indicator Data'!D94)&lt;E$140,0,10-(E$139-('Indicator Data'!D94))/(E$139-E$140)*10)),1))</f>
        <v>0</v>
      </c>
      <c r="F92" s="58">
        <f>'Indicator Data'!E94/'Indicator Data'!$BC94</f>
        <v>0.48701545364574123</v>
      </c>
      <c r="G92" s="58">
        <f>'Indicator Data'!F94/'Indicator Data'!$BC94</f>
        <v>0.31729997222735967</v>
      </c>
      <c r="H92" s="58">
        <f t="shared" si="14"/>
        <v>0.32283271987971052</v>
      </c>
      <c r="I92" s="4">
        <f t="shared" si="15"/>
        <v>8.1</v>
      </c>
      <c r="J92" s="4">
        <f>ROUND(IF('Indicator Data'!I94=0,0,IF(LOG('Indicator Data'!I94)&gt;J$139,10,IF(LOG('Indicator Data'!I94)&lt;J$140,0,10-(J$139-LOG('Indicator Data'!I94))/(J$139-J$140)*10))),1)</f>
        <v>0</v>
      </c>
      <c r="K92" s="58">
        <f>'Indicator Data'!G94/'Indicator Data'!$BC94</f>
        <v>3.3575466085787953E-3</v>
      </c>
      <c r="L92" s="58">
        <f>'Indicator Data'!I94/'Indicator Data'!$BD94</f>
        <v>0</v>
      </c>
      <c r="M92" s="4">
        <f t="shared" si="16"/>
        <v>2.2000000000000002</v>
      </c>
      <c r="N92" s="4">
        <f t="shared" si="17"/>
        <v>0</v>
      </c>
      <c r="O92" s="4">
        <f>ROUND(IF('Indicator Data'!J94=0,0,IF('Indicator Data'!J94&gt;O$139,10,IF('Indicator Data'!J94&lt;O$140,0,10-(O$139-'Indicator Data'!J94)/(O$139-O$140)*10))),1)</f>
        <v>0</v>
      </c>
      <c r="P92" s="153">
        <f t="shared" si="18"/>
        <v>0</v>
      </c>
      <c r="Q92" s="153">
        <f t="shared" si="19"/>
        <v>0</v>
      </c>
      <c r="R92" s="4">
        <f>IF('Indicator Data'!H94="No data","x",ROUND(IF('Indicator Data'!H94=0,0,IF('Indicator Data'!H94&gt;R$139,10,IF('Indicator Data'!H94&lt;R$140,0,10-(R$139-'Indicator Data'!H94)/(R$139-R$140)*10))),1))</f>
        <v>2</v>
      </c>
      <c r="S92" s="6">
        <f t="shared" si="20"/>
        <v>0</v>
      </c>
      <c r="T92" s="6">
        <f t="shared" si="21"/>
        <v>5.2</v>
      </c>
      <c r="U92" s="6">
        <f t="shared" si="22"/>
        <v>8.1</v>
      </c>
      <c r="V92" s="6">
        <f t="shared" si="23"/>
        <v>1</v>
      </c>
      <c r="W92" s="14">
        <f t="shared" si="24"/>
        <v>4.4000000000000004</v>
      </c>
      <c r="X92" s="4">
        <f>ROUND(IF('Indicator Data'!M94=0,0,IF('Indicator Data'!M94&gt;X$139,10,IF('Indicator Data'!M94&lt;X$140,0,10-(X$139-'Indicator Data'!M94)/(X$139-X$140)*10))),1)</f>
        <v>10</v>
      </c>
      <c r="Y92" s="4">
        <f>ROUND(IF('Indicator Data'!N94=0,0,IF('Indicator Data'!N94&gt;Y$139,10,IF('Indicator Data'!N94&lt;Y$140,0,10-(Y$139-'Indicator Data'!N94)/(Y$139-Y$140)*10))),1)</f>
        <v>10</v>
      </c>
      <c r="Z92" s="6">
        <f t="shared" si="25"/>
        <v>10</v>
      </c>
      <c r="AA92" s="6">
        <f>IF('Indicator Data'!K94=5,10,IF('Indicator Data'!K94=4,8,IF('Indicator Data'!K94=3,5,IF('Indicator Data'!K94=2,2,IF('Indicator Data'!K94=1,1,0)))))</f>
        <v>5</v>
      </c>
      <c r="AB92" s="191">
        <f>IF('Indicator Data'!L94="No data","x",IF('Indicator Data'!L94&gt;1000,10,IF('Indicator Data'!L94&gt;=500,9,IF('Indicator Data'!L94&gt;=240,8,IF('Indicator Data'!L94&gt;=120,7,IF('Indicator Data'!L94&gt;=60,6,IF('Indicator Data'!L94&gt;=20,5,IF('Indicator Data'!L94&gt;=1,4,0))))))))</f>
        <v>4</v>
      </c>
      <c r="AC92" s="6">
        <f t="shared" si="26"/>
        <v>5</v>
      </c>
      <c r="AD92" s="7">
        <f t="shared" si="27"/>
        <v>7.5</v>
      </c>
    </row>
    <row r="93" spans="1:30" s="11" customFormat="1" x14ac:dyDescent="0.25">
      <c r="A93" s="11" t="s">
        <v>410</v>
      </c>
      <c r="B93" s="30" t="s">
        <v>14</v>
      </c>
      <c r="C93" s="30" t="s">
        <v>539</v>
      </c>
      <c r="D93" s="4">
        <f>ROUND(IF('Indicator Data'!G95=0,0,IF(LOG('Indicator Data'!G95)&gt;D$139,10,IF(LOG('Indicator Data'!G95)&lt;D$140,0,10-(D$139-LOG('Indicator Data'!G95))/(D$139-D$140)*10))),1)</f>
        <v>6.4</v>
      </c>
      <c r="E93" s="4">
        <f>IF('Indicator Data'!D95="No data","x",ROUND(IF(('Indicator Data'!D95)&gt;E$139,10,IF(('Indicator Data'!D95)&lt;E$140,0,10-(E$139-('Indicator Data'!D95))/(E$139-E$140)*10)),1))</f>
        <v>0</v>
      </c>
      <c r="F93" s="58">
        <f>'Indicator Data'!E95/'Indicator Data'!$BC95</f>
        <v>0.35791113247791495</v>
      </c>
      <c r="G93" s="58">
        <f>'Indicator Data'!F95/'Indicator Data'!$BC95</f>
        <v>0.22301945971200107</v>
      </c>
      <c r="H93" s="58">
        <f t="shared" si="14"/>
        <v>0.23471043116695775</v>
      </c>
      <c r="I93" s="4">
        <f t="shared" si="15"/>
        <v>5.9</v>
      </c>
      <c r="J93" s="4">
        <f>ROUND(IF('Indicator Data'!I95=0,0,IF(LOG('Indicator Data'!I95)&gt;J$139,10,IF(LOG('Indicator Data'!I95)&lt;J$140,0,10-(J$139-LOG('Indicator Data'!I95))/(J$139-J$140)*10))),1)</f>
        <v>0</v>
      </c>
      <c r="K93" s="58">
        <f>'Indicator Data'!G95/'Indicator Data'!$BC95</f>
        <v>1.8766683503191565E-3</v>
      </c>
      <c r="L93" s="58">
        <f>'Indicator Data'!I95/'Indicator Data'!$BD95</f>
        <v>0</v>
      </c>
      <c r="M93" s="4">
        <f t="shared" si="16"/>
        <v>1.3</v>
      </c>
      <c r="N93" s="4">
        <f t="shared" si="17"/>
        <v>0</v>
      </c>
      <c r="O93" s="4">
        <f>ROUND(IF('Indicator Data'!J95=0,0,IF('Indicator Data'!J95&gt;O$139,10,IF('Indicator Data'!J95&lt;O$140,0,10-(O$139-'Indicator Data'!J95)/(O$139-O$140)*10))),1)</f>
        <v>0</v>
      </c>
      <c r="P93" s="153">
        <f t="shared" si="18"/>
        <v>0</v>
      </c>
      <c r="Q93" s="153">
        <f t="shared" si="19"/>
        <v>0</v>
      </c>
      <c r="R93" s="4">
        <f>IF('Indicator Data'!H95="No data","x",ROUND(IF('Indicator Data'!H95=0,0,IF('Indicator Data'!H95&gt;R$139,10,IF('Indicator Data'!H95&lt;R$140,0,10-(R$139-'Indicator Data'!H95)/(R$139-R$140)*10))),1))</f>
        <v>3</v>
      </c>
      <c r="S93" s="6">
        <f t="shared" si="20"/>
        <v>0</v>
      </c>
      <c r="T93" s="6">
        <f t="shared" si="21"/>
        <v>4.3</v>
      </c>
      <c r="U93" s="6">
        <f t="shared" si="22"/>
        <v>5.9</v>
      </c>
      <c r="V93" s="6">
        <f t="shared" si="23"/>
        <v>1.5</v>
      </c>
      <c r="W93" s="14">
        <f t="shared" si="24"/>
        <v>3.3</v>
      </c>
      <c r="X93" s="4">
        <f>ROUND(IF('Indicator Data'!M95=0,0,IF('Indicator Data'!M95&gt;X$139,10,IF('Indicator Data'!M95&lt;X$140,0,10-(X$139-'Indicator Data'!M95)/(X$139-X$140)*10))),1)</f>
        <v>10</v>
      </c>
      <c r="Y93" s="4">
        <f>ROUND(IF('Indicator Data'!N95=0,0,IF('Indicator Data'!N95&gt;Y$139,10,IF('Indicator Data'!N95&lt;Y$140,0,10-(Y$139-'Indicator Data'!N95)/(Y$139-Y$140)*10))),1)</f>
        <v>10</v>
      </c>
      <c r="Z93" s="6">
        <f t="shared" si="25"/>
        <v>10</v>
      </c>
      <c r="AA93" s="6">
        <f>IF('Indicator Data'!K95=5,10,IF('Indicator Data'!K95=4,8,IF('Indicator Data'!K95=3,5,IF('Indicator Data'!K95=2,2,IF('Indicator Data'!K95=1,1,0)))))</f>
        <v>5</v>
      </c>
      <c r="AB93" s="191">
        <f>IF('Indicator Data'!L95="No data","x",IF('Indicator Data'!L95&gt;1000,10,IF('Indicator Data'!L95&gt;=500,9,IF('Indicator Data'!L95&gt;=240,8,IF('Indicator Data'!L95&gt;=120,7,IF('Indicator Data'!L95&gt;=60,6,IF('Indicator Data'!L95&gt;=20,5,IF('Indicator Data'!L95&gt;=1,4,0))))))))</f>
        <v>4</v>
      </c>
      <c r="AC93" s="6">
        <f t="shared" si="26"/>
        <v>5</v>
      </c>
      <c r="AD93" s="7">
        <f t="shared" si="27"/>
        <v>7.5</v>
      </c>
    </row>
    <row r="94" spans="1:30" s="11" customFormat="1" x14ac:dyDescent="0.25">
      <c r="A94" s="11" t="s">
        <v>411</v>
      </c>
      <c r="B94" s="30" t="s">
        <v>14</v>
      </c>
      <c r="C94" s="30" t="s">
        <v>540</v>
      </c>
      <c r="D94" s="4">
        <f>ROUND(IF('Indicator Data'!G96=0,0,IF(LOG('Indicator Data'!G96)&gt;D$139,10,IF(LOG('Indicator Data'!G96)&lt;D$140,0,10-(D$139-LOG('Indicator Data'!G96))/(D$139-D$140)*10))),1)</f>
        <v>5</v>
      </c>
      <c r="E94" s="4">
        <f>IF('Indicator Data'!D96="No data","x",ROUND(IF(('Indicator Data'!D96)&gt;E$139,10,IF(('Indicator Data'!D96)&lt;E$140,0,10-(E$139-('Indicator Data'!D96))/(E$139-E$140)*10)),1))</f>
        <v>0</v>
      </c>
      <c r="F94" s="58">
        <f>'Indicator Data'!E96/'Indicator Data'!$BC96</f>
        <v>0.14396112754349233</v>
      </c>
      <c r="G94" s="58">
        <f>'Indicator Data'!F96/'Indicator Data'!$BC96</f>
        <v>8.0683223045772495E-2</v>
      </c>
      <c r="H94" s="58">
        <f t="shared" si="14"/>
        <v>9.2151369533189281E-2</v>
      </c>
      <c r="I94" s="4">
        <f t="shared" si="15"/>
        <v>2.2999999999999998</v>
      </c>
      <c r="J94" s="4">
        <f>ROUND(IF('Indicator Data'!I96=0,0,IF(LOG('Indicator Data'!I96)&gt;J$139,10,IF(LOG('Indicator Data'!I96)&lt;J$140,0,10-(J$139-LOG('Indicator Data'!I96))/(J$139-J$140)*10))),1)</f>
        <v>0</v>
      </c>
      <c r="K94" s="58">
        <f>'Indicator Data'!G96/'Indicator Data'!$BC96</f>
        <v>4.4148862035750687E-4</v>
      </c>
      <c r="L94" s="58">
        <f>'Indicator Data'!I96/'Indicator Data'!$BD96</f>
        <v>0</v>
      </c>
      <c r="M94" s="4">
        <f t="shared" si="16"/>
        <v>0.3</v>
      </c>
      <c r="N94" s="4">
        <f t="shared" si="17"/>
        <v>0</v>
      </c>
      <c r="O94" s="4">
        <f>ROUND(IF('Indicator Data'!J96=0,0,IF('Indicator Data'!J96&gt;O$139,10,IF('Indicator Data'!J96&lt;O$140,0,10-(O$139-'Indicator Data'!J96)/(O$139-O$140)*10))),1)</f>
        <v>0</v>
      </c>
      <c r="P94" s="153">
        <f t="shared" si="18"/>
        <v>0</v>
      </c>
      <c r="Q94" s="153">
        <f t="shared" si="19"/>
        <v>0</v>
      </c>
      <c r="R94" s="4">
        <f>IF('Indicator Data'!H96="No data","x",ROUND(IF('Indicator Data'!H96=0,0,IF('Indicator Data'!H96&gt;R$139,10,IF('Indicator Data'!H96&lt;R$140,0,10-(R$139-'Indicator Data'!H96)/(R$139-R$140)*10))),1))</f>
        <v>3</v>
      </c>
      <c r="S94" s="6">
        <f t="shared" si="20"/>
        <v>0</v>
      </c>
      <c r="T94" s="6">
        <f t="shared" si="21"/>
        <v>3</v>
      </c>
      <c r="U94" s="6">
        <f t="shared" si="22"/>
        <v>2.2999999999999998</v>
      </c>
      <c r="V94" s="6">
        <f t="shared" si="23"/>
        <v>1.5</v>
      </c>
      <c r="W94" s="14">
        <f t="shared" si="24"/>
        <v>1.8</v>
      </c>
      <c r="X94" s="4">
        <f>ROUND(IF('Indicator Data'!M96=0,0,IF('Indicator Data'!M96&gt;X$139,10,IF('Indicator Data'!M96&lt;X$140,0,10-(X$139-'Indicator Data'!M96)/(X$139-X$140)*10))),1)</f>
        <v>10</v>
      </c>
      <c r="Y94" s="4">
        <f>ROUND(IF('Indicator Data'!N96=0,0,IF('Indicator Data'!N96&gt;Y$139,10,IF('Indicator Data'!N96&lt;Y$140,0,10-(Y$139-'Indicator Data'!N96)/(Y$139-Y$140)*10))),1)</f>
        <v>10</v>
      </c>
      <c r="Z94" s="6">
        <f t="shared" si="25"/>
        <v>10</v>
      </c>
      <c r="AA94" s="6">
        <f>IF('Indicator Data'!K96=5,10,IF('Indicator Data'!K96=4,8,IF('Indicator Data'!K96=3,5,IF('Indicator Data'!K96=2,2,IF('Indicator Data'!K96=1,1,0)))))</f>
        <v>5</v>
      </c>
      <c r="AB94" s="191">
        <f>IF('Indicator Data'!L96="No data","x",IF('Indicator Data'!L96&gt;1000,10,IF('Indicator Data'!L96&gt;=500,9,IF('Indicator Data'!L96&gt;=240,8,IF('Indicator Data'!L96&gt;=120,7,IF('Indicator Data'!L96&gt;=60,6,IF('Indicator Data'!L96&gt;=20,5,IF('Indicator Data'!L96&gt;=1,4,0))))))))</f>
        <v>4</v>
      </c>
      <c r="AC94" s="6">
        <f t="shared" si="26"/>
        <v>5</v>
      </c>
      <c r="AD94" s="7">
        <f t="shared" si="27"/>
        <v>7.5</v>
      </c>
    </row>
    <row r="95" spans="1:30" s="11" customFormat="1" x14ac:dyDescent="0.25">
      <c r="A95" s="11" t="s">
        <v>412</v>
      </c>
      <c r="B95" s="30" t="s">
        <v>14</v>
      </c>
      <c r="C95" s="30" t="s">
        <v>541</v>
      </c>
      <c r="D95" s="4">
        <f>ROUND(IF('Indicator Data'!G97=0,0,IF(LOG('Indicator Data'!G97)&gt;D$139,10,IF(LOG('Indicator Data'!G97)&lt;D$140,0,10-(D$139-LOG('Indicator Data'!G97))/(D$139-D$140)*10))),1)</f>
        <v>5.7</v>
      </c>
      <c r="E95" s="4">
        <f>IF('Indicator Data'!D97="No data","x",ROUND(IF(('Indicator Data'!D97)&gt;E$139,10,IF(('Indicator Data'!D97)&lt;E$140,0,10-(E$139-('Indicator Data'!D97))/(E$139-E$140)*10)),1))</f>
        <v>1.7</v>
      </c>
      <c r="F95" s="58">
        <f>'Indicator Data'!E97/'Indicator Data'!$BC97</f>
        <v>0.38186142397537026</v>
      </c>
      <c r="G95" s="58">
        <f>'Indicator Data'!F97/'Indicator Data'!$BC97</f>
        <v>0.22773509979469955</v>
      </c>
      <c r="H95" s="58">
        <f t="shared" si="14"/>
        <v>0.24786448693636001</v>
      </c>
      <c r="I95" s="4">
        <f t="shared" si="15"/>
        <v>6.2</v>
      </c>
      <c r="J95" s="4">
        <f>ROUND(IF('Indicator Data'!I97=0,0,IF(LOG('Indicator Data'!I97)&gt;J$139,10,IF(LOG('Indicator Data'!I97)&lt;J$140,0,10-(J$139-LOG('Indicator Data'!I97))/(J$139-J$140)*10))),1)</f>
        <v>0</v>
      </c>
      <c r="K95" s="58">
        <f>'Indicator Data'!G97/'Indicator Data'!$BC97</f>
        <v>1.2363642649548905E-3</v>
      </c>
      <c r="L95" s="58">
        <f>'Indicator Data'!I97/'Indicator Data'!$BD97</f>
        <v>0</v>
      </c>
      <c r="M95" s="4">
        <f t="shared" si="16"/>
        <v>0.8</v>
      </c>
      <c r="N95" s="4">
        <f t="shared" si="17"/>
        <v>0</v>
      </c>
      <c r="O95" s="4">
        <f>ROUND(IF('Indicator Data'!J97=0,0,IF('Indicator Data'!J97&gt;O$139,10,IF('Indicator Data'!J97&lt;O$140,0,10-(O$139-'Indicator Data'!J97)/(O$139-O$140)*10))),1)</f>
        <v>0</v>
      </c>
      <c r="P95" s="153">
        <f t="shared" si="18"/>
        <v>0</v>
      </c>
      <c r="Q95" s="153">
        <f t="shared" si="19"/>
        <v>0</v>
      </c>
      <c r="R95" s="4">
        <f>IF('Indicator Data'!H97="No data","x",ROUND(IF('Indicator Data'!H97=0,0,IF('Indicator Data'!H97&gt;R$139,10,IF('Indicator Data'!H97&lt;R$140,0,10-(R$139-'Indicator Data'!H97)/(R$139-R$140)*10))),1))</f>
        <v>0</v>
      </c>
      <c r="S95" s="6">
        <f t="shared" si="20"/>
        <v>1.7</v>
      </c>
      <c r="T95" s="6">
        <f t="shared" si="21"/>
        <v>3.6</v>
      </c>
      <c r="U95" s="6">
        <f t="shared" si="22"/>
        <v>6.2</v>
      </c>
      <c r="V95" s="6">
        <f t="shared" si="23"/>
        <v>0</v>
      </c>
      <c r="W95" s="14">
        <f t="shared" si="24"/>
        <v>3.2</v>
      </c>
      <c r="X95" s="4">
        <f>ROUND(IF('Indicator Data'!M97=0,0,IF('Indicator Data'!M97&gt;X$139,10,IF('Indicator Data'!M97&lt;X$140,0,10-(X$139-'Indicator Data'!M97)/(X$139-X$140)*10))),1)</f>
        <v>10</v>
      </c>
      <c r="Y95" s="4">
        <f>ROUND(IF('Indicator Data'!N97=0,0,IF('Indicator Data'!N97&gt;Y$139,10,IF('Indicator Data'!N97&lt;Y$140,0,10-(Y$139-'Indicator Data'!N97)/(Y$139-Y$140)*10))),1)</f>
        <v>10</v>
      </c>
      <c r="Z95" s="6">
        <f t="shared" si="25"/>
        <v>10</v>
      </c>
      <c r="AA95" s="6">
        <f>IF('Indicator Data'!K97=5,10,IF('Indicator Data'!K97=4,8,IF('Indicator Data'!K97=3,5,IF('Indicator Data'!K97=2,2,IF('Indicator Data'!K97=1,1,0)))))</f>
        <v>5</v>
      </c>
      <c r="AB95" s="191">
        <f>IF('Indicator Data'!L97="No data","x",IF('Indicator Data'!L97&gt;1000,10,IF('Indicator Data'!L97&gt;=500,9,IF('Indicator Data'!L97&gt;=240,8,IF('Indicator Data'!L97&gt;=120,7,IF('Indicator Data'!L97&gt;=60,6,IF('Indicator Data'!L97&gt;=20,5,IF('Indicator Data'!L97&gt;=1,4,0))))))))</f>
        <v>9</v>
      </c>
      <c r="AC95" s="6">
        <f t="shared" si="26"/>
        <v>9</v>
      </c>
      <c r="AD95" s="7">
        <f t="shared" si="27"/>
        <v>9</v>
      </c>
    </row>
    <row r="96" spans="1:30" s="11" customFormat="1" x14ac:dyDescent="0.25">
      <c r="A96" s="11" t="s">
        <v>413</v>
      </c>
      <c r="B96" s="30" t="s">
        <v>14</v>
      </c>
      <c r="C96" s="30" t="s">
        <v>542</v>
      </c>
      <c r="D96" s="4">
        <f>ROUND(IF('Indicator Data'!G98=0,0,IF(LOG('Indicator Data'!G98)&gt;D$139,10,IF(LOG('Indicator Data'!G98)&lt;D$140,0,10-(D$139-LOG('Indicator Data'!G98))/(D$139-D$140)*10))),1)</f>
        <v>8.4</v>
      </c>
      <c r="E96" s="4" t="str">
        <f>IF('Indicator Data'!D98="No data","x",ROUND(IF(('Indicator Data'!D98)&gt;E$139,10,IF(('Indicator Data'!D98)&lt;E$140,0,10-(E$139-('Indicator Data'!D98))/(E$139-E$140)*10)),1))</f>
        <v>x</v>
      </c>
      <c r="F96" s="58">
        <f>'Indicator Data'!E98/'Indicator Data'!$BC98</f>
        <v>0.35555007666314109</v>
      </c>
      <c r="G96" s="58">
        <f>'Indicator Data'!F98/'Indicator Data'!$BC98</f>
        <v>0.28356529235720085</v>
      </c>
      <c r="H96" s="58">
        <f t="shared" si="14"/>
        <v>0.24866636142087076</v>
      </c>
      <c r="I96" s="4">
        <f t="shared" si="15"/>
        <v>6.2</v>
      </c>
      <c r="J96" s="4">
        <f>ROUND(IF('Indicator Data'!I98=0,0,IF(LOG('Indicator Data'!I98)&gt;J$139,10,IF(LOG('Indicator Data'!I98)&lt;J$140,0,10-(J$139-LOG('Indicator Data'!I98))/(J$139-J$140)*10))),1)</f>
        <v>0</v>
      </c>
      <c r="K96" s="58">
        <f>'Indicator Data'!G98/'Indicator Data'!$BC98</f>
        <v>4.771338923835502E-3</v>
      </c>
      <c r="L96" s="58">
        <f>'Indicator Data'!I98/'Indicator Data'!$BD98</f>
        <v>0</v>
      </c>
      <c r="M96" s="4">
        <f t="shared" si="16"/>
        <v>3.2</v>
      </c>
      <c r="N96" s="4">
        <f t="shared" si="17"/>
        <v>0</v>
      </c>
      <c r="O96" s="4">
        <f>ROUND(IF('Indicator Data'!J98=0,0,IF('Indicator Data'!J98&gt;O$139,10,IF('Indicator Data'!J98&lt;O$140,0,10-(O$139-'Indicator Data'!J98)/(O$139-O$140)*10))),1)</f>
        <v>0</v>
      </c>
      <c r="P96" s="153">
        <f t="shared" si="18"/>
        <v>0</v>
      </c>
      <c r="Q96" s="153">
        <f t="shared" si="19"/>
        <v>0</v>
      </c>
      <c r="R96" s="4">
        <f>IF('Indicator Data'!H98="No data","x",ROUND(IF('Indicator Data'!H98=0,0,IF('Indicator Data'!H98&gt;R$139,10,IF('Indicator Data'!H98&lt;R$140,0,10-(R$139-'Indicator Data'!H98)/(R$139-R$140)*10))),1))</f>
        <v>2</v>
      </c>
      <c r="S96" s="6" t="str">
        <f t="shared" si="20"/>
        <v>x</v>
      </c>
      <c r="T96" s="6">
        <f t="shared" si="21"/>
        <v>6.5</v>
      </c>
      <c r="U96" s="6">
        <f t="shared" si="22"/>
        <v>6.2</v>
      </c>
      <c r="V96" s="6">
        <f t="shared" si="23"/>
        <v>1</v>
      </c>
      <c r="W96" s="14">
        <f t="shared" si="24"/>
        <v>5</v>
      </c>
      <c r="X96" s="4">
        <f>ROUND(IF('Indicator Data'!M98=0,0,IF('Indicator Data'!M98&gt;X$139,10,IF('Indicator Data'!M98&lt;X$140,0,10-(X$139-'Indicator Data'!M98)/(X$139-X$140)*10))),1)</f>
        <v>10</v>
      </c>
      <c r="Y96" s="4">
        <f>ROUND(IF('Indicator Data'!N98=0,0,IF('Indicator Data'!N98&gt;Y$139,10,IF('Indicator Data'!N98&lt;Y$140,0,10-(Y$139-'Indicator Data'!N98)/(Y$139-Y$140)*10))),1)</f>
        <v>10</v>
      </c>
      <c r="Z96" s="6">
        <f t="shared" si="25"/>
        <v>10</v>
      </c>
      <c r="AA96" s="6">
        <f>IF('Indicator Data'!K98=5,10,IF('Indicator Data'!K98=4,8,IF('Indicator Data'!K98=3,5,IF('Indicator Data'!K98=2,2,IF('Indicator Data'!K98=1,1,0)))))</f>
        <v>5</v>
      </c>
      <c r="AB96" s="191">
        <f>IF('Indicator Data'!L98="No data","x",IF('Indicator Data'!L98&gt;1000,10,IF('Indicator Data'!L98&gt;=500,9,IF('Indicator Data'!L98&gt;=240,8,IF('Indicator Data'!L98&gt;=120,7,IF('Indicator Data'!L98&gt;=60,6,IF('Indicator Data'!L98&gt;=20,5,IF('Indicator Data'!L98&gt;=1,4,0))))))))</f>
        <v>5</v>
      </c>
      <c r="AC96" s="6">
        <f t="shared" si="26"/>
        <v>5</v>
      </c>
      <c r="AD96" s="7">
        <f t="shared" si="27"/>
        <v>7.5</v>
      </c>
    </row>
    <row r="97" spans="1:30" s="11" customFormat="1" x14ac:dyDescent="0.25">
      <c r="A97" s="11" t="s">
        <v>414</v>
      </c>
      <c r="B97" s="30" t="s">
        <v>14</v>
      </c>
      <c r="C97" s="30" t="s">
        <v>543</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0.8</v>
      </c>
      <c r="F97" s="58">
        <f>'Indicator Data'!E99/'Indicator Data'!$BC99</f>
        <v>0.23173932835394803</v>
      </c>
      <c r="G97" s="58">
        <f>'Indicator Data'!F99/'Indicator Data'!$BC99</f>
        <v>5.7206544956431959E-2</v>
      </c>
      <c r="H97" s="58">
        <f t="shared" si="14"/>
        <v>0.13017130041608199</v>
      </c>
      <c r="I97" s="4">
        <f t="shared" si="15"/>
        <v>3.3</v>
      </c>
      <c r="J97" s="4">
        <f>ROUND(IF('Indicator Data'!I99=0,0,IF(LOG('Indicator Data'!I99)&gt;J$139,10,IF(LOG('Indicator Data'!I99)&lt;J$140,0,10-(J$139-LOG('Indicator Data'!I99))/(J$139-J$140)*10))),1)</f>
        <v>0</v>
      </c>
      <c r="K97" s="58">
        <f>'Indicator Data'!G99/'Indicator Data'!$BC99</f>
        <v>1.1544509147877602E-2</v>
      </c>
      <c r="L97" s="58">
        <f>'Indicator Data'!I99/'Indicator Data'!$BD99</f>
        <v>0</v>
      </c>
      <c r="M97" s="4">
        <f t="shared" si="16"/>
        <v>7.7</v>
      </c>
      <c r="N97" s="4">
        <f t="shared" si="17"/>
        <v>0</v>
      </c>
      <c r="O97" s="4">
        <f>ROUND(IF('Indicator Data'!J99=0,0,IF('Indicator Data'!J99&gt;O$139,10,IF('Indicator Data'!J99&lt;O$140,0,10-(O$139-'Indicator Data'!J99)/(O$139-O$140)*10))),1)</f>
        <v>0</v>
      </c>
      <c r="P97" s="153">
        <f t="shared" si="18"/>
        <v>0</v>
      </c>
      <c r="Q97" s="153">
        <f t="shared" si="19"/>
        <v>0</v>
      </c>
      <c r="R97" s="4">
        <f>IF('Indicator Data'!H99="No data","x",ROUND(IF('Indicator Data'!H99=0,0,IF('Indicator Data'!H99&gt;R$139,10,IF('Indicator Data'!H99&lt;R$140,0,10-(R$139-'Indicator Data'!H99)/(R$139-R$140)*10))),1))</f>
        <v>4</v>
      </c>
      <c r="S97" s="6">
        <f t="shared" si="20"/>
        <v>0.8</v>
      </c>
      <c r="T97" s="6">
        <f t="shared" si="21"/>
        <v>8.6</v>
      </c>
      <c r="U97" s="6">
        <f t="shared" si="22"/>
        <v>3.3</v>
      </c>
      <c r="V97" s="6">
        <f t="shared" si="23"/>
        <v>2</v>
      </c>
      <c r="W97" s="14">
        <f t="shared" si="24"/>
        <v>4.5999999999999996</v>
      </c>
      <c r="X97" s="4">
        <f>ROUND(IF('Indicator Data'!M99=0,0,IF('Indicator Data'!M99&gt;X$139,10,IF('Indicator Data'!M99&lt;X$140,0,10-(X$139-'Indicator Data'!M99)/(X$139-X$140)*10))),1)</f>
        <v>10</v>
      </c>
      <c r="Y97" s="4">
        <f>ROUND(IF('Indicator Data'!N99=0,0,IF('Indicator Data'!N99&gt;Y$139,10,IF('Indicator Data'!N99&lt;Y$140,0,10-(Y$139-'Indicator Data'!N99)/(Y$139-Y$140)*10))),1)</f>
        <v>10</v>
      </c>
      <c r="Z97" s="6">
        <f t="shared" si="25"/>
        <v>10</v>
      </c>
      <c r="AA97" s="6">
        <f>IF('Indicator Data'!K99=5,10,IF('Indicator Data'!K99=4,8,IF('Indicator Data'!K99=3,5,IF('Indicator Data'!K99=2,2,IF('Indicator Data'!K99=1,1,0)))))</f>
        <v>5</v>
      </c>
      <c r="AB97" s="191">
        <f>IF('Indicator Data'!L99="No data","x",IF('Indicator Data'!L99&gt;1000,10,IF('Indicator Data'!L99&gt;=500,9,IF('Indicator Data'!L99&gt;=240,8,IF('Indicator Data'!L99&gt;=120,7,IF('Indicator Data'!L99&gt;=60,6,IF('Indicator Data'!L99&gt;=20,5,IF('Indicator Data'!L99&gt;=1,4,0))))))))</f>
        <v>5</v>
      </c>
      <c r="AC97" s="6">
        <f t="shared" si="26"/>
        <v>5</v>
      </c>
      <c r="AD97" s="7">
        <f t="shared" si="27"/>
        <v>7.5</v>
      </c>
    </row>
    <row r="98" spans="1:30" s="11" customFormat="1" x14ac:dyDescent="0.25">
      <c r="A98" s="11" t="s">
        <v>415</v>
      </c>
      <c r="B98" s="30" t="s">
        <v>14</v>
      </c>
      <c r="C98" s="30" t="s">
        <v>544</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v>
      </c>
      <c r="F98" s="58">
        <f>'Indicator Data'!E100/'Indicator Data'!$BC100</f>
        <v>0.32078969563924842</v>
      </c>
      <c r="G98" s="58">
        <f>'Indicator Data'!F100/'Indicator Data'!$BC100</f>
        <v>0.26352827668910928</v>
      </c>
      <c r="H98" s="58">
        <f t="shared" si="14"/>
        <v>0.22627691699190153</v>
      </c>
      <c r="I98" s="4">
        <f t="shared" si="15"/>
        <v>5.7</v>
      </c>
      <c r="J98" s="4">
        <f>ROUND(IF('Indicator Data'!I100=0,0,IF(LOG('Indicator Data'!I100)&gt;J$139,10,IF(LOG('Indicator Data'!I100)&lt;J$140,0,10-(J$139-LOG('Indicator Data'!I100))/(J$139-J$140)*10))),1)</f>
        <v>0</v>
      </c>
      <c r="K98" s="58">
        <f>'Indicator Data'!G100/'Indicator Data'!$BC100</f>
        <v>8.3392574620353311E-3</v>
      </c>
      <c r="L98" s="58">
        <f>'Indicator Data'!I100/'Indicator Data'!$BD100</f>
        <v>0</v>
      </c>
      <c r="M98" s="4">
        <f t="shared" si="16"/>
        <v>5.6</v>
      </c>
      <c r="N98" s="4">
        <f t="shared" si="17"/>
        <v>0</v>
      </c>
      <c r="O98" s="4">
        <f>ROUND(IF('Indicator Data'!J100=0,0,IF('Indicator Data'!J100&gt;O$139,10,IF('Indicator Data'!J100&lt;O$140,0,10-(O$139-'Indicator Data'!J100)/(O$139-O$140)*10))),1)</f>
        <v>0</v>
      </c>
      <c r="P98" s="153">
        <f t="shared" si="18"/>
        <v>0</v>
      </c>
      <c r="Q98" s="153">
        <f t="shared" si="19"/>
        <v>0</v>
      </c>
      <c r="R98" s="4">
        <f>IF('Indicator Data'!H100="No data","x",ROUND(IF('Indicator Data'!H100=0,0,IF('Indicator Data'!H100&gt;R$139,10,IF('Indicator Data'!H100&lt;R$140,0,10-(R$139-'Indicator Data'!H100)/(R$139-R$140)*10))),1))</f>
        <v>4</v>
      </c>
      <c r="S98" s="6">
        <f t="shared" si="20"/>
        <v>0</v>
      </c>
      <c r="T98" s="6">
        <f t="shared" si="21"/>
        <v>6.9</v>
      </c>
      <c r="U98" s="6">
        <f t="shared" si="22"/>
        <v>5.7</v>
      </c>
      <c r="V98" s="6">
        <f t="shared" si="23"/>
        <v>2</v>
      </c>
      <c r="W98" s="14">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10</v>
      </c>
      <c r="Z98" s="6">
        <f t="shared" si="25"/>
        <v>10</v>
      </c>
      <c r="AA98" s="6">
        <f>IF('Indicator Data'!K100=5,10,IF('Indicator Data'!K100=4,8,IF('Indicator Data'!K100=3,5,IF('Indicator Data'!K100=2,2,IF('Indicator Data'!K100=1,1,0)))))</f>
        <v>5</v>
      </c>
      <c r="AB98" s="191">
        <f>IF('Indicator Data'!L100="No data","x",IF('Indicator Data'!L100&gt;1000,10,IF('Indicator Data'!L100&gt;=500,9,IF('Indicator Data'!L100&gt;=240,8,IF('Indicator Data'!L100&gt;=120,7,IF('Indicator Data'!L100&gt;=60,6,IF('Indicator Data'!L100&gt;=20,5,IF('Indicator Data'!L100&gt;=1,4,0))))))))</f>
        <v>8</v>
      </c>
      <c r="AC98" s="6">
        <f t="shared" si="26"/>
        <v>8</v>
      </c>
      <c r="AD98" s="7">
        <f t="shared" si="27"/>
        <v>8</v>
      </c>
    </row>
    <row r="99" spans="1:30" s="11" customFormat="1" x14ac:dyDescent="0.25">
      <c r="A99" s="11" t="s">
        <v>416</v>
      </c>
      <c r="B99" s="30" t="s">
        <v>14</v>
      </c>
      <c r="C99" s="30" t="s">
        <v>545</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5.8</v>
      </c>
      <c r="F99" s="58">
        <f>'Indicator Data'!E101/'Indicator Data'!$BC101</f>
        <v>0.37017086170242802</v>
      </c>
      <c r="G99" s="58">
        <f>'Indicator Data'!F101/'Indicator Data'!$BC101</f>
        <v>0.10284011970765718</v>
      </c>
      <c r="H99" s="58">
        <f t="shared" si="14"/>
        <v>0.2107954607781283</v>
      </c>
      <c r="I99" s="4">
        <f t="shared" si="15"/>
        <v>5.3</v>
      </c>
      <c r="J99" s="4">
        <f>ROUND(IF('Indicator Data'!I101=0,0,IF(LOG('Indicator Data'!I101)&gt;J$139,10,IF(LOG('Indicator Data'!I101)&lt;J$140,0,10-(J$139-LOG('Indicator Data'!I101))/(J$139-J$140)*10))),1)</f>
        <v>0</v>
      </c>
      <c r="K99" s="58">
        <f>'Indicator Data'!G101/'Indicator Data'!$BC101</f>
        <v>1.4459501446200089E-2</v>
      </c>
      <c r="L99" s="58">
        <f>'Indicator Data'!I101/'Indicator Data'!$BD101</f>
        <v>0</v>
      </c>
      <c r="M99" s="4">
        <f t="shared" si="16"/>
        <v>9.6</v>
      </c>
      <c r="N99" s="4">
        <f t="shared" si="17"/>
        <v>0</v>
      </c>
      <c r="O99" s="4">
        <f>ROUND(IF('Indicator Data'!J101=0,0,IF('Indicator Data'!J101&gt;O$139,10,IF('Indicator Data'!J101&lt;O$140,0,10-(O$139-'Indicator Data'!J101)/(O$139-O$140)*10))),1)</f>
        <v>0</v>
      </c>
      <c r="P99" s="153">
        <f t="shared" si="18"/>
        <v>0</v>
      </c>
      <c r="Q99" s="153">
        <f t="shared" si="19"/>
        <v>0</v>
      </c>
      <c r="R99" s="4">
        <f>IF('Indicator Data'!H101="No data","x",ROUND(IF('Indicator Data'!H101=0,0,IF('Indicator Data'!H101&gt;R$139,10,IF('Indicator Data'!H101&lt;R$140,0,10-(R$139-'Indicator Data'!H101)/(R$139-R$140)*10))),1))</f>
        <v>4</v>
      </c>
      <c r="S99" s="6">
        <f t="shared" si="20"/>
        <v>5.8</v>
      </c>
      <c r="T99" s="6">
        <f t="shared" si="21"/>
        <v>9.1999999999999993</v>
      </c>
      <c r="U99" s="6">
        <f t="shared" si="22"/>
        <v>5.3</v>
      </c>
      <c r="V99" s="6">
        <f t="shared" si="23"/>
        <v>2</v>
      </c>
      <c r="W99" s="14">
        <f t="shared" si="24"/>
        <v>6.3</v>
      </c>
      <c r="X99" s="4">
        <f>ROUND(IF('Indicator Data'!M101=0,0,IF('Indicator Data'!M101&gt;X$139,10,IF('Indicator Data'!M101&lt;X$140,0,10-(X$139-'Indicator Data'!M101)/(X$139-X$140)*10))),1)</f>
        <v>10</v>
      </c>
      <c r="Y99" s="4">
        <f>ROUND(IF('Indicator Data'!N101=0,0,IF('Indicator Data'!N101&gt;Y$139,10,IF('Indicator Data'!N101&lt;Y$140,0,10-(Y$139-'Indicator Data'!N101)/(Y$139-Y$140)*10))),1)</f>
        <v>10</v>
      </c>
      <c r="Z99" s="6">
        <f t="shared" si="25"/>
        <v>10</v>
      </c>
      <c r="AA99" s="6">
        <f>IF('Indicator Data'!K101=5,10,IF('Indicator Data'!K101=4,8,IF('Indicator Data'!K101=3,5,IF('Indicator Data'!K101=2,2,IF('Indicator Data'!K101=1,1,0)))))</f>
        <v>8</v>
      </c>
      <c r="AB99" s="191">
        <f>IF('Indicator Data'!L101="No data","x",IF('Indicator Data'!L101&gt;1000,10,IF('Indicator Data'!L101&gt;=500,9,IF('Indicator Data'!L101&gt;=240,8,IF('Indicator Data'!L101&gt;=120,7,IF('Indicator Data'!L101&gt;=60,6,IF('Indicator Data'!L101&gt;=20,5,IF('Indicator Data'!L101&gt;=1,4,0))))))))</f>
        <v>5</v>
      </c>
      <c r="AC99" s="6">
        <f t="shared" si="26"/>
        <v>8</v>
      </c>
      <c r="AD99" s="7">
        <f t="shared" si="27"/>
        <v>8</v>
      </c>
    </row>
    <row r="100" spans="1:30" s="11" customFormat="1" x14ac:dyDescent="0.25">
      <c r="A100" s="11" t="s">
        <v>417</v>
      </c>
      <c r="B100" s="30" t="s">
        <v>14</v>
      </c>
      <c r="C100" s="30" t="s">
        <v>546</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2.5</v>
      </c>
      <c r="F100" s="58">
        <f>'Indicator Data'!E102/'Indicator Data'!$BC102</f>
        <v>0.50853041928974985</v>
      </c>
      <c r="G100" s="58">
        <f>'Indicator Data'!F102/'Indicator Data'!$BC102</f>
        <v>0.10909071175902481</v>
      </c>
      <c r="H100" s="58">
        <f t="shared" si="14"/>
        <v>0.28153788758463111</v>
      </c>
      <c r="I100" s="4">
        <f t="shared" si="15"/>
        <v>7</v>
      </c>
      <c r="J100" s="4">
        <f>ROUND(IF('Indicator Data'!I102=0,0,IF(LOG('Indicator Data'!I102)&gt;J$139,10,IF(LOG('Indicator Data'!I102)&lt;J$140,0,10-(J$139-LOG('Indicator Data'!I102))/(J$139-J$140)*10))),1)</f>
        <v>0</v>
      </c>
      <c r="K100" s="58">
        <f>'Indicator Data'!G102/'Indicator Data'!$BC102</f>
        <v>9.0806989431349173E-3</v>
      </c>
      <c r="L100" s="58">
        <f>'Indicator Data'!I102/'Indicator Data'!$BD102</f>
        <v>0</v>
      </c>
      <c r="M100" s="4">
        <f t="shared" si="16"/>
        <v>6.1</v>
      </c>
      <c r="N100" s="4">
        <f t="shared" si="17"/>
        <v>0</v>
      </c>
      <c r="O100" s="4">
        <f>ROUND(IF('Indicator Data'!J102=0,0,IF('Indicator Data'!J102&gt;O$139,10,IF('Indicator Data'!J102&lt;O$140,0,10-(O$139-'Indicator Data'!J102)/(O$139-O$140)*10))),1)</f>
        <v>0</v>
      </c>
      <c r="P100" s="153">
        <f t="shared" si="18"/>
        <v>0</v>
      </c>
      <c r="Q100" s="153">
        <f t="shared" si="19"/>
        <v>0</v>
      </c>
      <c r="R100" s="4">
        <f>IF('Indicator Data'!H102="No data","x",ROUND(IF('Indicator Data'!H102=0,0,IF('Indicator Data'!H102&gt;R$139,10,IF('Indicator Data'!H102&lt;R$140,0,10-(R$139-'Indicator Data'!H102)/(R$139-R$140)*10))),1))</f>
        <v>2</v>
      </c>
      <c r="S100" s="6">
        <f t="shared" si="20"/>
        <v>2.5</v>
      </c>
      <c r="T100" s="6">
        <f t="shared" si="21"/>
        <v>7.6</v>
      </c>
      <c r="U100" s="6">
        <f t="shared" si="22"/>
        <v>7</v>
      </c>
      <c r="V100" s="6">
        <f t="shared" si="23"/>
        <v>1</v>
      </c>
      <c r="W100" s="14">
        <f t="shared" si="24"/>
        <v>5.2</v>
      </c>
      <c r="X100" s="4">
        <f>ROUND(IF('Indicator Data'!M102=0,0,IF('Indicator Data'!M102&gt;X$139,10,IF('Indicator Data'!M102&lt;X$140,0,10-(X$139-'Indicator Data'!M102)/(X$139-X$140)*10))),1)</f>
        <v>10</v>
      </c>
      <c r="Y100" s="4">
        <f>ROUND(IF('Indicator Data'!N102=0,0,IF('Indicator Data'!N102&gt;Y$139,10,IF('Indicator Data'!N102&lt;Y$140,0,10-(Y$139-'Indicator Data'!N102)/(Y$139-Y$140)*10))),1)</f>
        <v>10</v>
      </c>
      <c r="Z100" s="6">
        <f t="shared" si="25"/>
        <v>10</v>
      </c>
      <c r="AA100" s="6">
        <f>IF('Indicator Data'!K102=5,10,IF('Indicator Data'!K102=4,8,IF('Indicator Data'!K102=3,5,IF('Indicator Data'!K102=2,2,IF('Indicator Data'!K102=1,1,0)))))</f>
        <v>5</v>
      </c>
      <c r="AB100" s="191">
        <f>IF('Indicator Data'!L102="No data","x",IF('Indicator Data'!L102&gt;1000,10,IF('Indicator Data'!L102&gt;=500,9,IF('Indicator Data'!L102&gt;=240,8,IF('Indicator Data'!L102&gt;=120,7,IF('Indicator Data'!L102&gt;=60,6,IF('Indicator Data'!L102&gt;=20,5,IF('Indicator Data'!L102&gt;=1,4,0))))))))</f>
        <v>8</v>
      </c>
      <c r="AC100" s="6">
        <f t="shared" si="26"/>
        <v>8</v>
      </c>
      <c r="AD100" s="7">
        <f t="shared" si="27"/>
        <v>8</v>
      </c>
    </row>
    <row r="101" spans="1:30" s="11" customFormat="1" x14ac:dyDescent="0.25">
      <c r="A101" s="11" t="s">
        <v>419</v>
      </c>
      <c r="B101" s="30" t="s">
        <v>16</v>
      </c>
      <c r="C101" s="30" t="s">
        <v>548</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1.1000000000000001</v>
      </c>
      <c r="F101" s="58">
        <f>'Indicator Data'!E103/'Indicator Data'!$BC103</f>
        <v>1.8013967283213687E-2</v>
      </c>
      <c r="G101" s="58">
        <f>'Indicator Data'!F103/'Indicator Data'!$BC103</f>
        <v>9.1042620339356048E-2</v>
      </c>
      <c r="H101" s="58">
        <f t="shared" si="14"/>
        <v>3.1767638726445856E-2</v>
      </c>
      <c r="I101" s="4">
        <f t="shared" si="15"/>
        <v>0.8</v>
      </c>
      <c r="J101" s="4">
        <f>ROUND(IF('Indicator Data'!I103=0,0,IF(LOG('Indicator Data'!I103)&gt;J$139,10,IF(LOG('Indicator Data'!I103)&lt;J$140,0,10-(J$139-LOG('Indicator Data'!I103))/(J$139-J$140)*10))),1)</f>
        <v>9.3000000000000007</v>
      </c>
      <c r="K101" s="58">
        <f>'Indicator Data'!G103/'Indicator Data'!$BC103</f>
        <v>0</v>
      </c>
      <c r="L101" s="58">
        <f>'Indicator Data'!I103/'Indicator Data'!$BD103</f>
        <v>3.4194068875502449E-3</v>
      </c>
      <c r="M101" s="4">
        <f t="shared" si="16"/>
        <v>0</v>
      </c>
      <c r="N101" s="4">
        <f t="shared" si="17"/>
        <v>1.1000000000000001</v>
      </c>
      <c r="O101" s="4">
        <f>ROUND(IF('Indicator Data'!J103=0,0,IF('Indicator Data'!J103&gt;O$139,10,IF('Indicator Data'!J103&lt;O$140,0,10-(O$139-'Indicator Data'!J103)/(O$139-O$140)*10))),1)</f>
        <v>2.9</v>
      </c>
      <c r="P101" s="153">
        <f t="shared" si="18"/>
        <v>6.9</v>
      </c>
      <c r="Q101" s="153">
        <f t="shared" si="19"/>
        <v>4.9000000000000004</v>
      </c>
      <c r="R101" s="4">
        <f>IF('Indicator Data'!H103="No data","x",ROUND(IF('Indicator Data'!H103=0,0,IF('Indicator Data'!H103&gt;R$139,10,IF('Indicator Data'!H103&lt;R$140,0,10-(R$139-'Indicator Data'!H103)/(R$139-R$140)*10))),1))</f>
        <v>7</v>
      </c>
      <c r="S101" s="6">
        <f t="shared" si="20"/>
        <v>1.1000000000000001</v>
      </c>
      <c r="T101" s="6">
        <f t="shared" si="21"/>
        <v>0</v>
      </c>
      <c r="U101" s="6">
        <f t="shared" si="22"/>
        <v>0.8</v>
      </c>
      <c r="V101" s="6">
        <f t="shared" si="23"/>
        <v>6</v>
      </c>
      <c r="W101" s="14">
        <f t="shared" si="24"/>
        <v>2.4</v>
      </c>
      <c r="X101" s="4">
        <f>ROUND(IF('Indicator Data'!M103=0,0,IF('Indicator Data'!M103&gt;X$139,10,IF('Indicator Data'!M103&lt;X$140,0,10-(X$139-'Indicator Data'!M103)/(X$139-X$140)*10))),1)</f>
        <v>5.9</v>
      </c>
      <c r="Y101" s="4">
        <f>ROUND(IF('Indicator Data'!N103=0,0,IF('Indicator Data'!N103&gt;Y$139,10,IF('Indicator Data'!N103&lt;Y$140,0,10-(Y$139-'Indicator Data'!N103)/(Y$139-Y$140)*10))),1)</f>
        <v>0.5</v>
      </c>
      <c r="Z101" s="6">
        <f t="shared" si="25"/>
        <v>3.7</v>
      </c>
      <c r="AA101" s="6">
        <f>IF('Indicator Data'!K103=5,10,IF('Indicator Data'!K103=4,8,IF('Indicator Data'!K103=3,5,IF('Indicator Data'!K103=2,2,IF('Indicator Data'!K103=1,1,0)))))</f>
        <v>0</v>
      </c>
      <c r="AB101" s="191">
        <f>IF('Indicator Data'!L103="No data","x",IF('Indicator Data'!L103&gt;1000,10,IF('Indicator Data'!L103&gt;=500,9,IF('Indicator Data'!L103&gt;=240,8,IF('Indicator Data'!L103&gt;=120,7,IF('Indicator Data'!L103&gt;=60,6,IF('Indicator Data'!L103&gt;=20,5,IF('Indicator Data'!L103&gt;=1,4,0))))))))</f>
        <v>0</v>
      </c>
      <c r="AC101" s="6">
        <f t="shared" si="26"/>
        <v>0</v>
      </c>
      <c r="AD101" s="7">
        <f t="shared" si="27"/>
        <v>1.9</v>
      </c>
    </row>
    <row r="102" spans="1:30" s="11" customFormat="1" x14ac:dyDescent="0.25">
      <c r="A102" s="11" t="s">
        <v>418</v>
      </c>
      <c r="B102" s="30" t="s">
        <v>16</v>
      </c>
      <c r="C102" s="30" t="s">
        <v>547</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2.9</v>
      </c>
      <c r="F102" s="58">
        <f>'Indicator Data'!E104/'Indicator Data'!$BC104</f>
        <v>0.15103833992744747</v>
      </c>
      <c r="G102" s="58">
        <f>'Indicator Data'!F104/'Indicator Data'!$BC104</f>
        <v>7.922988043074515E-2</v>
      </c>
      <c r="H102" s="58">
        <f t="shared" si="14"/>
        <v>9.5326640071410021E-2</v>
      </c>
      <c r="I102" s="4">
        <f t="shared" si="15"/>
        <v>2.4</v>
      </c>
      <c r="J102" s="4">
        <f>ROUND(IF('Indicator Data'!I104=0,0,IF(LOG('Indicator Data'!I104)&gt;J$139,10,IF(LOG('Indicator Data'!I104)&lt;J$140,0,10-(J$139-LOG('Indicator Data'!I104))/(J$139-J$140)*10))),1)</f>
        <v>9.3000000000000007</v>
      </c>
      <c r="K102" s="58">
        <f>'Indicator Data'!G104/'Indicator Data'!$BC104</f>
        <v>1.1442865609632153E-3</v>
      </c>
      <c r="L102" s="58">
        <f>'Indicator Data'!I104/'Indicator Data'!$BD104</f>
        <v>3.4194068875502449E-3</v>
      </c>
      <c r="M102" s="4">
        <f t="shared" si="16"/>
        <v>0.8</v>
      </c>
      <c r="N102" s="4">
        <f t="shared" si="17"/>
        <v>1.1000000000000001</v>
      </c>
      <c r="O102" s="4">
        <f>ROUND(IF('Indicator Data'!J104=0,0,IF('Indicator Data'!J104&gt;O$139,10,IF('Indicator Data'!J104&lt;O$140,0,10-(O$139-'Indicator Data'!J104)/(O$139-O$140)*10))),1)</f>
        <v>2.9</v>
      </c>
      <c r="P102" s="153">
        <f t="shared" si="18"/>
        <v>6.9</v>
      </c>
      <c r="Q102" s="153">
        <f t="shared" si="19"/>
        <v>4.9000000000000004</v>
      </c>
      <c r="R102" s="4">
        <f>IF('Indicator Data'!H104="No data","x",ROUND(IF('Indicator Data'!H104=0,0,IF('Indicator Data'!H104&gt;R$139,10,IF('Indicator Data'!H104&lt;R$140,0,10-(R$139-'Indicator Data'!H104)/(R$139-R$140)*10))),1))</f>
        <v>7</v>
      </c>
      <c r="S102" s="6">
        <f t="shared" si="20"/>
        <v>2.9</v>
      </c>
      <c r="T102" s="6">
        <f t="shared" si="21"/>
        <v>2.7</v>
      </c>
      <c r="U102" s="6">
        <f t="shared" si="22"/>
        <v>2.4</v>
      </c>
      <c r="V102" s="6">
        <f t="shared" si="23"/>
        <v>6</v>
      </c>
      <c r="W102" s="14">
        <f t="shared" si="24"/>
        <v>3.7</v>
      </c>
      <c r="X102" s="4">
        <f>ROUND(IF('Indicator Data'!M104=0,0,IF('Indicator Data'!M104&gt;X$139,10,IF('Indicator Data'!M104&lt;X$140,0,10-(X$139-'Indicator Data'!M104)/(X$139-X$140)*10))),1)</f>
        <v>5.9</v>
      </c>
      <c r="Y102" s="4">
        <f>ROUND(IF('Indicator Data'!N104=0,0,IF('Indicator Data'!N104&gt;Y$139,10,IF('Indicator Data'!N104&lt;Y$140,0,10-(Y$139-'Indicator Data'!N104)/(Y$139-Y$140)*10))),1)</f>
        <v>0.5</v>
      </c>
      <c r="Z102" s="6">
        <f t="shared" si="25"/>
        <v>3.7</v>
      </c>
      <c r="AA102" s="6">
        <f>IF('Indicator Data'!K104=5,10,IF('Indicator Data'!K104=4,8,IF('Indicator Data'!K104=3,5,IF('Indicator Data'!K104=2,2,IF('Indicator Data'!K104=1,1,0)))))</f>
        <v>0</v>
      </c>
      <c r="AB102" s="191">
        <f>IF('Indicator Data'!L104="No data","x",IF('Indicator Data'!L104&gt;1000,10,IF('Indicator Data'!L104&gt;=500,9,IF('Indicator Data'!L104&gt;=240,8,IF('Indicator Data'!L104&gt;=120,7,IF('Indicator Data'!L104&gt;=60,6,IF('Indicator Data'!L104&gt;=20,5,IF('Indicator Data'!L104&gt;=1,4,0))))))))</f>
        <v>0</v>
      </c>
      <c r="AC102" s="6">
        <f t="shared" si="26"/>
        <v>0</v>
      </c>
      <c r="AD102" s="7">
        <f t="shared" si="27"/>
        <v>1.9</v>
      </c>
    </row>
    <row r="103" spans="1:30" s="11" customFormat="1" x14ac:dyDescent="0.25">
      <c r="A103" s="11" t="s">
        <v>420</v>
      </c>
      <c r="B103" s="30" t="s">
        <v>16</v>
      </c>
      <c r="C103" s="30" t="s">
        <v>549</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2.1</v>
      </c>
      <c r="F103" s="58">
        <f>'Indicator Data'!E105/'Indicator Data'!$BC105</f>
        <v>0.14318557640082086</v>
      </c>
      <c r="G103" s="58">
        <f>'Indicator Data'!F105/'Indicator Data'!$BC105</f>
        <v>0.30356217070878905</v>
      </c>
      <c r="H103" s="58">
        <f t="shared" si="14"/>
        <v>0.14748333087760768</v>
      </c>
      <c r="I103" s="4">
        <f t="shared" si="15"/>
        <v>3.7</v>
      </c>
      <c r="J103" s="4">
        <f>ROUND(IF('Indicator Data'!I105=0,0,IF(LOG('Indicator Data'!I105)&gt;J$139,10,IF(LOG('Indicator Data'!I105)&lt;J$140,0,10-(J$139-LOG('Indicator Data'!I105))/(J$139-J$140)*10))),1)</f>
        <v>9.3000000000000007</v>
      </c>
      <c r="K103" s="58">
        <f>'Indicator Data'!G105/'Indicator Data'!$BC105</f>
        <v>4.4079357423187663E-3</v>
      </c>
      <c r="L103" s="58">
        <f>'Indicator Data'!I105/'Indicator Data'!$BD105</f>
        <v>3.4194068875502449E-3</v>
      </c>
      <c r="M103" s="4">
        <f t="shared" si="16"/>
        <v>2.9</v>
      </c>
      <c r="N103" s="4">
        <f t="shared" si="17"/>
        <v>1.1000000000000001</v>
      </c>
      <c r="O103" s="4">
        <f>ROUND(IF('Indicator Data'!J105=0,0,IF('Indicator Data'!J105&gt;O$139,10,IF('Indicator Data'!J105&lt;O$140,0,10-(O$139-'Indicator Data'!J105)/(O$139-O$140)*10))),1)</f>
        <v>2.9</v>
      </c>
      <c r="P103" s="153">
        <f t="shared" si="18"/>
        <v>6.9</v>
      </c>
      <c r="Q103" s="153">
        <f t="shared" si="19"/>
        <v>4.9000000000000004</v>
      </c>
      <c r="R103" s="4">
        <f>IF('Indicator Data'!H105="No data","x",ROUND(IF('Indicator Data'!H105=0,0,IF('Indicator Data'!H105&gt;R$139,10,IF('Indicator Data'!H105&lt;R$140,0,10-(R$139-'Indicator Data'!H105)/(R$139-R$140)*10))),1))</f>
        <v>6</v>
      </c>
      <c r="S103" s="6">
        <f t="shared" si="20"/>
        <v>2.1</v>
      </c>
      <c r="T103" s="6">
        <f t="shared" si="21"/>
        <v>4.0999999999999996</v>
      </c>
      <c r="U103" s="6">
        <f t="shared" si="22"/>
        <v>3.7</v>
      </c>
      <c r="V103" s="6">
        <f t="shared" si="23"/>
        <v>5.5</v>
      </c>
      <c r="W103" s="14">
        <f t="shared" si="24"/>
        <v>4</v>
      </c>
      <c r="X103" s="4">
        <f>ROUND(IF('Indicator Data'!M105=0,0,IF('Indicator Data'!M105&gt;X$139,10,IF('Indicator Data'!M105&lt;X$140,0,10-(X$139-'Indicator Data'!M105)/(X$139-X$140)*10))),1)</f>
        <v>5.9</v>
      </c>
      <c r="Y103" s="4">
        <f>ROUND(IF('Indicator Data'!N105=0,0,IF('Indicator Data'!N105&gt;Y$139,10,IF('Indicator Data'!N105&lt;Y$140,0,10-(Y$139-'Indicator Data'!N105)/(Y$139-Y$140)*10))),1)</f>
        <v>0.5</v>
      </c>
      <c r="Z103" s="6">
        <f t="shared" si="25"/>
        <v>3.7</v>
      </c>
      <c r="AA103" s="6">
        <f>IF('Indicator Data'!K105=5,10,IF('Indicator Data'!K105=4,8,IF('Indicator Data'!K105=3,5,IF('Indicator Data'!K105=2,2,IF('Indicator Data'!K105=1,1,0)))))</f>
        <v>0</v>
      </c>
      <c r="AB103" s="191">
        <f>IF('Indicator Data'!L105="No data","x",IF('Indicator Data'!L105&gt;1000,10,IF('Indicator Data'!L105&gt;=500,9,IF('Indicator Data'!L105&gt;=240,8,IF('Indicator Data'!L105&gt;=120,7,IF('Indicator Data'!L105&gt;=60,6,IF('Indicator Data'!L105&gt;=20,5,IF('Indicator Data'!L105&gt;=1,4,0))))))))</f>
        <v>0</v>
      </c>
      <c r="AC103" s="6">
        <f t="shared" si="26"/>
        <v>0</v>
      </c>
      <c r="AD103" s="7">
        <f t="shared" si="27"/>
        <v>1.9</v>
      </c>
    </row>
    <row r="104" spans="1:30" s="11" customFormat="1" x14ac:dyDescent="0.25">
      <c r="A104" s="11" t="s">
        <v>421</v>
      </c>
      <c r="B104" s="30" t="s">
        <v>16</v>
      </c>
      <c r="C104" s="30" t="s">
        <v>550</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2.1</v>
      </c>
      <c r="F104" s="58">
        <f>'Indicator Data'!E106/'Indicator Data'!$BC106</f>
        <v>0.32182238467798518</v>
      </c>
      <c r="G104" s="58">
        <f>'Indicator Data'!F106/'Indicator Data'!$BC106</f>
        <v>0.11013316503463233</v>
      </c>
      <c r="H104" s="58">
        <f t="shared" si="14"/>
        <v>0.18844448359765067</v>
      </c>
      <c r="I104" s="4">
        <f t="shared" si="15"/>
        <v>4.7</v>
      </c>
      <c r="J104" s="4">
        <f>ROUND(IF('Indicator Data'!I106=0,0,IF(LOG('Indicator Data'!I106)&gt;J$139,10,IF(LOG('Indicator Data'!I106)&lt;J$140,0,10-(J$139-LOG('Indicator Data'!I106))/(J$139-J$140)*10))),1)</f>
        <v>9.3000000000000007</v>
      </c>
      <c r="K104" s="58">
        <f>'Indicator Data'!G106/'Indicator Data'!$BC106</f>
        <v>3.2801147588198722E-3</v>
      </c>
      <c r="L104" s="58">
        <f>'Indicator Data'!I106/'Indicator Data'!$BD106</f>
        <v>3.4194068875502449E-3</v>
      </c>
      <c r="M104" s="4">
        <f t="shared" si="16"/>
        <v>2.2000000000000002</v>
      </c>
      <c r="N104" s="4">
        <f t="shared" si="17"/>
        <v>1.1000000000000001</v>
      </c>
      <c r="O104" s="4">
        <f>ROUND(IF('Indicator Data'!J106=0,0,IF('Indicator Data'!J106&gt;O$139,10,IF('Indicator Data'!J106&lt;O$140,0,10-(O$139-'Indicator Data'!J106)/(O$139-O$140)*10))),1)</f>
        <v>2.9</v>
      </c>
      <c r="P104" s="153">
        <f t="shared" si="18"/>
        <v>6.9</v>
      </c>
      <c r="Q104" s="153">
        <f t="shared" si="19"/>
        <v>4.9000000000000004</v>
      </c>
      <c r="R104" s="4" t="str">
        <f>IF('Indicator Data'!H106="No data","x",ROUND(IF('Indicator Data'!H106=0,0,IF('Indicator Data'!H106&gt;R$139,10,IF('Indicator Data'!H106&lt;R$140,0,10-(R$139-'Indicator Data'!H106)/(R$139-R$140)*10))),1))</f>
        <v>x</v>
      </c>
      <c r="S104" s="6">
        <f t="shared" si="20"/>
        <v>2.1</v>
      </c>
      <c r="T104" s="6">
        <f t="shared" si="21"/>
        <v>3.4</v>
      </c>
      <c r="U104" s="6">
        <f t="shared" si="22"/>
        <v>4.7</v>
      </c>
      <c r="V104" s="6">
        <f t="shared" si="23"/>
        <v>4.9000000000000004</v>
      </c>
      <c r="W104" s="14">
        <f t="shared" si="24"/>
        <v>3.9</v>
      </c>
      <c r="X104" s="4">
        <f>ROUND(IF('Indicator Data'!M106=0,0,IF('Indicator Data'!M106&gt;X$139,10,IF('Indicator Data'!M106&lt;X$140,0,10-(X$139-'Indicator Data'!M106)/(X$139-X$140)*10))),1)</f>
        <v>5.9</v>
      </c>
      <c r="Y104" s="4">
        <f>ROUND(IF('Indicator Data'!N106=0,0,IF('Indicator Data'!N106&gt;Y$139,10,IF('Indicator Data'!N106&lt;Y$140,0,10-(Y$139-'Indicator Data'!N106)/(Y$139-Y$140)*10))),1)</f>
        <v>0.5</v>
      </c>
      <c r="Z104" s="6">
        <f t="shared" si="25"/>
        <v>3.7</v>
      </c>
      <c r="AA104" s="6">
        <f>IF('Indicator Data'!K106=5,10,IF('Indicator Data'!K106=4,8,IF('Indicator Data'!K106=3,5,IF('Indicator Data'!K106=2,2,IF('Indicator Data'!K106=1,1,0)))))</f>
        <v>0</v>
      </c>
      <c r="AB104" s="191">
        <f>IF('Indicator Data'!L106="No data","x",IF('Indicator Data'!L106&gt;1000,10,IF('Indicator Data'!L106&gt;=500,9,IF('Indicator Data'!L106&gt;=240,8,IF('Indicator Data'!L106&gt;=120,7,IF('Indicator Data'!L106&gt;=60,6,IF('Indicator Data'!L106&gt;=20,5,IF('Indicator Data'!L106&gt;=1,4,0))))))))</f>
        <v>0</v>
      </c>
      <c r="AC104" s="6">
        <f t="shared" si="26"/>
        <v>0</v>
      </c>
      <c r="AD104" s="7">
        <f t="shared" si="27"/>
        <v>1.9</v>
      </c>
    </row>
    <row r="105" spans="1:30" s="11" customFormat="1" x14ac:dyDescent="0.25">
      <c r="A105" s="11" t="s">
        <v>424</v>
      </c>
      <c r="B105" s="30" t="s">
        <v>16</v>
      </c>
      <c r="C105" s="30" t="s">
        <v>553</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2.1</v>
      </c>
      <c r="F105" s="58">
        <f>'Indicator Data'!E107/'Indicator Data'!$BC107</f>
        <v>9.8434186123354625E-2</v>
      </c>
      <c r="G105" s="58">
        <f>'Indicator Data'!F107/'Indicator Data'!$BC107</f>
        <v>0.44055330898680872</v>
      </c>
      <c r="H105" s="58">
        <f t="shared" si="14"/>
        <v>0.15935542030837949</v>
      </c>
      <c r="I105" s="4">
        <f t="shared" si="15"/>
        <v>4</v>
      </c>
      <c r="J105" s="4">
        <f>ROUND(IF('Indicator Data'!I107=0,0,IF(LOG('Indicator Data'!I107)&gt;J$139,10,IF(LOG('Indicator Data'!I107)&lt;J$140,0,10-(J$139-LOG('Indicator Data'!I107))/(J$139-J$140)*10))),1)</f>
        <v>9.3000000000000007</v>
      </c>
      <c r="K105" s="58">
        <f>'Indicator Data'!G107/'Indicator Data'!$BC107</f>
        <v>4.1426308488896023E-3</v>
      </c>
      <c r="L105" s="58">
        <f>'Indicator Data'!I107/'Indicator Data'!$BD107</f>
        <v>3.4194068875502449E-3</v>
      </c>
      <c r="M105" s="4">
        <f t="shared" si="16"/>
        <v>2.8</v>
      </c>
      <c r="N105" s="4">
        <f t="shared" si="17"/>
        <v>1.1000000000000001</v>
      </c>
      <c r="O105" s="4">
        <f>ROUND(IF('Indicator Data'!J107=0,0,IF('Indicator Data'!J107&gt;O$139,10,IF('Indicator Data'!J107&lt;O$140,0,10-(O$139-'Indicator Data'!J107)/(O$139-O$140)*10))),1)</f>
        <v>2.9</v>
      </c>
      <c r="P105" s="153">
        <f t="shared" si="18"/>
        <v>6.9</v>
      </c>
      <c r="Q105" s="153">
        <f t="shared" si="19"/>
        <v>4.9000000000000004</v>
      </c>
      <c r="R105" s="4">
        <f>IF('Indicator Data'!H107="No data","x",ROUND(IF('Indicator Data'!H107=0,0,IF('Indicator Data'!H107&gt;R$139,10,IF('Indicator Data'!H107&lt;R$140,0,10-(R$139-'Indicator Data'!H107)/(R$139-R$140)*10))),1))</f>
        <v>6</v>
      </c>
      <c r="S105" s="6">
        <f t="shared" si="20"/>
        <v>2.1</v>
      </c>
      <c r="T105" s="6">
        <f t="shared" si="21"/>
        <v>4.3</v>
      </c>
      <c r="U105" s="6">
        <f t="shared" si="22"/>
        <v>4</v>
      </c>
      <c r="V105" s="6">
        <f t="shared" si="23"/>
        <v>5.5</v>
      </c>
      <c r="W105" s="14">
        <f t="shared" si="24"/>
        <v>4.0999999999999996</v>
      </c>
      <c r="X105" s="4">
        <f>ROUND(IF('Indicator Data'!M107=0,0,IF('Indicator Data'!M107&gt;X$139,10,IF('Indicator Data'!M107&lt;X$140,0,10-(X$139-'Indicator Data'!M107)/(X$139-X$140)*10))),1)</f>
        <v>5.9</v>
      </c>
      <c r="Y105" s="4">
        <f>ROUND(IF('Indicator Data'!N107=0,0,IF('Indicator Data'!N107&gt;Y$139,10,IF('Indicator Data'!N107&lt;Y$140,0,10-(Y$139-'Indicator Data'!N107)/(Y$139-Y$140)*10))),1)</f>
        <v>0.5</v>
      </c>
      <c r="Z105" s="6">
        <f t="shared" si="25"/>
        <v>3.7</v>
      </c>
      <c r="AA105" s="6">
        <f>IF('Indicator Data'!K107=5,10,IF('Indicator Data'!K107=4,8,IF('Indicator Data'!K107=3,5,IF('Indicator Data'!K107=2,2,IF('Indicator Data'!K107=1,1,0)))))</f>
        <v>0</v>
      </c>
      <c r="AB105" s="191">
        <f>IF('Indicator Data'!L107="No data","x",IF('Indicator Data'!L107&gt;1000,10,IF('Indicator Data'!L107&gt;=500,9,IF('Indicator Data'!L107&gt;=240,8,IF('Indicator Data'!L107&gt;=120,7,IF('Indicator Data'!L107&gt;=60,6,IF('Indicator Data'!L107&gt;=20,5,IF('Indicator Data'!L107&gt;=1,4,0))))))))</f>
        <v>0</v>
      </c>
      <c r="AC105" s="6">
        <f t="shared" si="26"/>
        <v>0</v>
      </c>
      <c r="AD105" s="7">
        <f t="shared" si="27"/>
        <v>1.9</v>
      </c>
    </row>
    <row r="106" spans="1:30" s="11" customFormat="1" x14ac:dyDescent="0.25">
      <c r="A106" s="11" t="s">
        <v>423</v>
      </c>
      <c r="B106" s="30" t="s">
        <v>16</v>
      </c>
      <c r="C106" s="30" t="s">
        <v>552</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3.3</v>
      </c>
      <c r="F106" s="58">
        <f>'Indicator Data'!E108/'Indicator Data'!$BC108</f>
        <v>7.2258442243870291E-2</v>
      </c>
      <c r="G106" s="58">
        <f>'Indicator Data'!F108/'Indicator Data'!$BC108</f>
        <v>0</v>
      </c>
      <c r="H106" s="58">
        <f t="shared" si="14"/>
        <v>3.6129221121935146E-2</v>
      </c>
      <c r="I106" s="4">
        <f t="shared" si="15"/>
        <v>0.9</v>
      </c>
      <c r="J106" s="4">
        <f>ROUND(IF('Indicator Data'!I108=0,0,IF(LOG('Indicator Data'!I108)&gt;J$139,10,IF(LOG('Indicator Data'!I108)&lt;J$140,0,10-(J$139-LOG('Indicator Data'!I108))/(J$139-J$140)*10))),1)</f>
        <v>9.3000000000000007</v>
      </c>
      <c r="K106" s="58">
        <f>'Indicator Data'!G108/'Indicator Data'!$BC108</f>
        <v>1.1955964650050381E-2</v>
      </c>
      <c r="L106" s="58">
        <f>'Indicator Data'!I108/'Indicator Data'!$BD108</f>
        <v>3.4194068875502449E-3</v>
      </c>
      <c r="M106" s="4">
        <f t="shared" si="16"/>
        <v>8</v>
      </c>
      <c r="N106" s="4">
        <f t="shared" si="17"/>
        <v>1.1000000000000001</v>
      </c>
      <c r="O106" s="4">
        <f>ROUND(IF('Indicator Data'!J108=0,0,IF('Indicator Data'!J108&gt;O$139,10,IF('Indicator Data'!J108&lt;O$140,0,10-(O$139-'Indicator Data'!J108)/(O$139-O$140)*10))),1)</f>
        <v>2.9</v>
      </c>
      <c r="P106" s="153">
        <f t="shared" si="18"/>
        <v>6.9</v>
      </c>
      <c r="Q106" s="153">
        <f t="shared" si="19"/>
        <v>4.9000000000000004</v>
      </c>
      <c r="R106" s="4" t="str">
        <f>IF('Indicator Data'!H108="No data","x",ROUND(IF('Indicator Data'!H108=0,0,IF('Indicator Data'!H108&gt;R$139,10,IF('Indicator Data'!H108&lt;R$140,0,10-(R$139-'Indicator Data'!H108)/(R$139-R$140)*10))),1))</f>
        <v>x</v>
      </c>
      <c r="S106" s="6">
        <f t="shared" si="20"/>
        <v>3.3</v>
      </c>
      <c r="T106" s="6">
        <f t="shared" si="21"/>
        <v>6.5</v>
      </c>
      <c r="U106" s="6">
        <f t="shared" si="22"/>
        <v>0.9</v>
      </c>
      <c r="V106" s="6">
        <f t="shared" si="23"/>
        <v>4.9000000000000004</v>
      </c>
      <c r="W106" s="14">
        <f t="shared" si="24"/>
        <v>4.2</v>
      </c>
      <c r="X106" s="4">
        <f>ROUND(IF('Indicator Data'!M108=0,0,IF('Indicator Data'!M108&gt;X$139,10,IF('Indicator Data'!M108&lt;X$140,0,10-(X$139-'Indicator Data'!M108)/(X$139-X$140)*10))),1)</f>
        <v>5.9</v>
      </c>
      <c r="Y106" s="4">
        <f>ROUND(IF('Indicator Data'!N108=0,0,IF('Indicator Data'!N108&gt;Y$139,10,IF('Indicator Data'!N108&lt;Y$140,0,10-(Y$139-'Indicator Data'!N108)/(Y$139-Y$140)*10))),1)</f>
        <v>0.5</v>
      </c>
      <c r="Z106" s="6">
        <f t="shared" si="25"/>
        <v>3.7</v>
      </c>
      <c r="AA106" s="6">
        <f>IF('Indicator Data'!K108=5,10,IF('Indicator Data'!K108=4,8,IF('Indicator Data'!K108=3,5,IF('Indicator Data'!K108=2,2,IF('Indicator Data'!K108=1,1,0)))))</f>
        <v>0</v>
      </c>
      <c r="AB106" s="191">
        <f>IF('Indicator Data'!L108="No data","x",IF('Indicator Data'!L108&gt;1000,10,IF('Indicator Data'!L108&gt;=500,9,IF('Indicator Data'!L108&gt;=240,8,IF('Indicator Data'!L108&gt;=120,7,IF('Indicator Data'!L108&gt;=60,6,IF('Indicator Data'!L108&gt;=20,5,IF('Indicator Data'!L108&gt;=1,4,0))))))))</f>
        <v>0</v>
      </c>
      <c r="AC106" s="6">
        <f t="shared" si="26"/>
        <v>0</v>
      </c>
      <c r="AD106" s="7">
        <f t="shared" si="27"/>
        <v>1.9</v>
      </c>
    </row>
    <row r="107" spans="1:30" s="11" customFormat="1" x14ac:dyDescent="0.25">
      <c r="A107" s="11" t="s">
        <v>422</v>
      </c>
      <c r="B107" s="30" t="s">
        <v>16</v>
      </c>
      <c r="C107" s="30" t="s">
        <v>551</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3.2</v>
      </c>
      <c r="F107" s="58">
        <f>'Indicator Data'!E109/'Indicator Data'!$BC109</f>
        <v>0.42483760947226801</v>
      </c>
      <c r="G107" s="58">
        <f>'Indicator Data'!F109/'Indicator Data'!$BC109</f>
        <v>0.37547960628131127</v>
      </c>
      <c r="H107" s="58">
        <f t="shared" si="14"/>
        <v>0.30628870630646182</v>
      </c>
      <c r="I107" s="4">
        <f t="shared" si="15"/>
        <v>7.7</v>
      </c>
      <c r="J107" s="4">
        <f>ROUND(IF('Indicator Data'!I109=0,0,IF(LOG('Indicator Data'!I109)&gt;J$139,10,IF(LOG('Indicator Data'!I109)&lt;J$140,0,10-(J$139-LOG('Indicator Data'!I109))/(J$139-J$140)*10))),1)</f>
        <v>9.3000000000000007</v>
      </c>
      <c r="K107" s="58">
        <f>'Indicator Data'!G109/'Indicator Data'!$BC109</f>
        <v>6.532410961751973E-3</v>
      </c>
      <c r="L107" s="58">
        <f>'Indicator Data'!I109/'Indicator Data'!$BD109</f>
        <v>3.4194068875502449E-3</v>
      </c>
      <c r="M107" s="4">
        <f t="shared" si="16"/>
        <v>4.4000000000000004</v>
      </c>
      <c r="N107" s="4">
        <f t="shared" si="17"/>
        <v>1.1000000000000001</v>
      </c>
      <c r="O107" s="4">
        <f>ROUND(IF('Indicator Data'!J109=0,0,IF('Indicator Data'!J109&gt;O$139,10,IF('Indicator Data'!J109&lt;O$140,0,10-(O$139-'Indicator Data'!J109)/(O$139-O$140)*10))),1)</f>
        <v>2.9</v>
      </c>
      <c r="P107" s="153">
        <f t="shared" si="18"/>
        <v>6.9</v>
      </c>
      <c r="Q107" s="153">
        <f t="shared" si="19"/>
        <v>4.9000000000000004</v>
      </c>
      <c r="R107" s="4">
        <f>IF('Indicator Data'!H109="No data","x",ROUND(IF('Indicator Data'!H109=0,0,IF('Indicator Data'!H109&gt;R$139,10,IF('Indicator Data'!H109&lt;R$140,0,10-(R$139-'Indicator Data'!H109)/(R$139-R$140)*10))),1))</f>
        <v>1</v>
      </c>
      <c r="S107" s="6">
        <f t="shared" si="20"/>
        <v>3.2</v>
      </c>
      <c r="T107" s="6">
        <f t="shared" si="21"/>
        <v>5</v>
      </c>
      <c r="U107" s="6">
        <f t="shared" si="22"/>
        <v>7.7</v>
      </c>
      <c r="V107" s="6">
        <f t="shared" si="23"/>
        <v>3</v>
      </c>
      <c r="W107" s="14">
        <f t="shared" si="24"/>
        <v>5.0999999999999996</v>
      </c>
      <c r="X107" s="4">
        <f>ROUND(IF('Indicator Data'!M109=0,0,IF('Indicator Data'!M109&gt;X$139,10,IF('Indicator Data'!M109&lt;X$140,0,10-(X$139-'Indicator Data'!M109)/(X$139-X$140)*10))),1)</f>
        <v>5.9</v>
      </c>
      <c r="Y107" s="4">
        <f>ROUND(IF('Indicator Data'!N109=0,0,IF('Indicator Data'!N109&gt;Y$139,10,IF('Indicator Data'!N109&lt;Y$140,0,10-(Y$139-'Indicator Data'!N109)/(Y$139-Y$140)*10))),1)</f>
        <v>0.5</v>
      </c>
      <c r="Z107" s="6">
        <f t="shared" si="25"/>
        <v>3.7</v>
      </c>
      <c r="AA107" s="6">
        <f>IF('Indicator Data'!K109=5,10,IF('Indicator Data'!K109=4,8,IF('Indicator Data'!K109=3,5,IF('Indicator Data'!K109=2,2,IF('Indicator Data'!K109=1,1,0)))))</f>
        <v>0</v>
      </c>
      <c r="AB107" s="191">
        <f>IF('Indicator Data'!L109="No data","x",IF('Indicator Data'!L109&gt;1000,10,IF('Indicator Data'!L109&gt;=500,9,IF('Indicator Data'!L109&gt;=240,8,IF('Indicator Data'!L109&gt;=120,7,IF('Indicator Data'!L109&gt;=60,6,IF('Indicator Data'!L109&gt;=20,5,IF('Indicator Data'!L109&gt;=1,4,0))))))))</f>
        <v>4</v>
      </c>
      <c r="AC107" s="6">
        <f t="shared" si="26"/>
        <v>4</v>
      </c>
      <c r="AD107" s="7">
        <f t="shared" si="27"/>
        <v>3.9</v>
      </c>
    </row>
    <row r="108" spans="1:30" s="11" customFormat="1" x14ac:dyDescent="0.25">
      <c r="A108" s="11" t="s">
        <v>425</v>
      </c>
      <c r="B108" s="30" t="s">
        <v>16</v>
      </c>
      <c r="C108" s="30" t="s">
        <v>554</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3.2</v>
      </c>
      <c r="F108" s="58">
        <f>'Indicator Data'!E110/'Indicator Data'!$BC110</f>
        <v>0.4484525444248042</v>
      </c>
      <c r="G108" s="58">
        <f>'Indicator Data'!F110/'Indicator Data'!$BC110</f>
        <v>0.19348057029384205</v>
      </c>
      <c r="H108" s="58">
        <f t="shared" si="14"/>
        <v>0.27259641478586261</v>
      </c>
      <c r="I108" s="4">
        <f t="shared" si="15"/>
        <v>6.8</v>
      </c>
      <c r="J108" s="4">
        <f>ROUND(IF('Indicator Data'!I110=0,0,IF(LOG('Indicator Data'!I110)&gt;J$139,10,IF(LOG('Indicator Data'!I110)&lt;J$140,0,10-(J$139-LOG('Indicator Data'!I110))/(J$139-J$140)*10))),1)</f>
        <v>9.3000000000000007</v>
      </c>
      <c r="K108" s="58">
        <f>'Indicator Data'!G110/'Indicator Data'!$BC110</f>
        <v>5.4871567980021825E-4</v>
      </c>
      <c r="L108" s="58">
        <f>'Indicator Data'!I110/'Indicator Data'!$BD110</f>
        <v>3.4194068875502449E-3</v>
      </c>
      <c r="M108" s="4">
        <f t="shared" si="16"/>
        <v>0.4</v>
      </c>
      <c r="N108" s="4">
        <f t="shared" si="17"/>
        <v>1.1000000000000001</v>
      </c>
      <c r="O108" s="4">
        <f>ROUND(IF('Indicator Data'!J110=0,0,IF('Indicator Data'!J110&gt;O$139,10,IF('Indicator Data'!J110&lt;O$140,0,10-(O$139-'Indicator Data'!J110)/(O$139-O$140)*10))),1)</f>
        <v>2.9</v>
      </c>
      <c r="P108" s="153">
        <f t="shared" si="18"/>
        <v>6.9</v>
      </c>
      <c r="Q108" s="153">
        <f t="shared" si="19"/>
        <v>4.9000000000000004</v>
      </c>
      <c r="R108" s="4">
        <f>IF('Indicator Data'!H110="No data","x",ROUND(IF('Indicator Data'!H110=0,0,IF('Indicator Data'!H110&gt;R$139,10,IF('Indicator Data'!H110&lt;R$140,0,10-(R$139-'Indicator Data'!H110)/(R$139-R$140)*10))),1))</f>
        <v>6</v>
      </c>
      <c r="S108" s="6">
        <f t="shared" si="20"/>
        <v>3.2</v>
      </c>
      <c r="T108" s="6">
        <f t="shared" si="21"/>
        <v>1.5</v>
      </c>
      <c r="U108" s="6">
        <f t="shared" si="22"/>
        <v>6.8</v>
      </c>
      <c r="V108" s="6">
        <f t="shared" si="23"/>
        <v>5.5</v>
      </c>
      <c r="W108" s="14">
        <f t="shared" si="24"/>
        <v>4.5999999999999996</v>
      </c>
      <c r="X108" s="4">
        <f>ROUND(IF('Indicator Data'!M110=0,0,IF('Indicator Data'!M110&gt;X$139,10,IF('Indicator Data'!M110&lt;X$140,0,10-(X$139-'Indicator Data'!M110)/(X$139-X$140)*10))),1)</f>
        <v>5.9</v>
      </c>
      <c r="Y108" s="4">
        <f>ROUND(IF('Indicator Data'!N110=0,0,IF('Indicator Data'!N110&gt;Y$139,10,IF('Indicator Data'!N110&lt;Y$140,0,10-(Y$139-'Indicator Data'!N110)/(Y$139-Y$140)*10))),1)</f>
        <v>0.5</v>
      </c>
      <c r="Z108" s="6">
        <f t="shared" si="25"/>
        <v>3.7</v>
      </c>
      <c r="AA108" s="6">
        <f>IF('Indicator Data'!K110=5,10,IF('Indicator Data'!K110=4,8,IF('Indicator Data'!K110=3,5,IF('Indicator Data'!K110=2,2,IF('Indicator Data'!K110=1,1,0)))))</f>
        <v>0</v>
      </c>
      <c r="AB108" s="191">
        <f>IF('Indicator Data'!L110="No data","x",IF('Indicator Data'!L110&gt;1000,10,IF('Indicator Data'!L110&gt;=500,9,IF('Indicator Data'!L110&gt;=240,8,IF('Indicator Data'!L110&gt;=120,7,IF('Indicator Data'!L110&gt;=60,6,IF('Indicator Data'!L110&gt;=20,5,IF('Indicator Data'!L110&gt;=1,4,0))))))))</f>
        <v>0</v>
      </c>
      <c r="AC108" s="6">
        <f t="shared" si="26"/>
        <v>0</v>
      </c>
      <c r="AD108" s="7">
        <f t="shared" si="27"/>
        <v>1.9</v>
      </c>
    </row>
    <row r="109" spans="1:30" s="11" customFormat="1" x14ac:dyDescent="0.25">
      <c r="A109" s="11" t="s">
        <v>426</v>
      </c>
      <c r="B109" s="30" t="s">
        <v>16</v>
      </c>
      <c r="C109" s="30" t="s">
        <v>555</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5</v>
      </c>
      <c r="F109" s="58">
        <f>'Indicator Data'!E111/'Indicator Data'!$BC111</f>
        <v>0.59196658558934212</v>
      </c>
      <c r="G109" s="58">
        <f>'Indicator Data'!F111/'Indicator Data'!$BC111</f>
        <v>0.20434269691592183</v>
      </c>
      <c r="H109" s="58">
        <f t="shared" si="14"/>
        <v>0.34706896702365153</v>
      </c>
      <c r="I109" s="4">
        <f t="shared" si="15"/>
        <v>8.6999999999999993</v>
      </c>
      <c r="J109" s="4">
        <f>ROUND(IF('Indicator Data'!I111=0,0,IF(LOG('Indicator Data'!I111)&gt;J$139,10,IF(LOG('Indicator Data'!I111)&lt;J$140,0,10-(J$139-LOG('Indicator Data'!I111))/(J$139-J$140)*10))),1)</f>
        <v>9.3000000000000007</v>
      </c>
      <c r="K109" s="58">
        <f>'Indicator Data'!G111/'Indicator Data'!$BC111</f>
        <v>8.329093423637926E-3</v>
      </c>
      <c r="L109" s="58">
        <f>'Indicator Data'!I111/'Indicator Data'!$BD111</f>
        <v>3.4194068875502449E-3</v>
      </c>
      <c r="M109" s="4">
        <f t="shared" si="16"/>
        <v>5.6</v>
      </c>
      <c r="N109" s="4">
        <f t="shared" si="17"/>
        <v>1.1000000000000001</v>
      </c>
      <c r="O109" s="4">
        <f>ROUND(IF('Indicator Data'!J111=0,0,IF('Indicator Data'!J111&gt;O$139,10,IF('Indicator Data'!J111&lt;O$140,0,10-(O$139-'Indicator Data'!J111)/(O$139-O$140)*10))),1)</f>
        <v>2.9</v>
      </c>
      <c r="P109" s="153">
        <f t="shared" si="18"/>
        <v>6.9</v>
      </c>
      <c r="Q109" s="153">
        <f t="shared" si="19"/>
        <v>4.9000000000000004</v>
      </c>
      <c r="R109" s="4">
        <f>IF('Indicator Data'!H111="No data","x",ROUND(IF('Indicator Data'!H111=0,0,IF('Indicator Data'!H111&gt;R$139,10,IF('Indicator Data'!H111&lt;R$140,0,10-(R$139-'Indicator Data'!H111)/(R$139-R$140)*10))),1))</f>
        <v>5</v>
      </c>
      <c r="S109" s="6">
        <f t="shared" si="20"/>
        <v>5</v>
      </c>
      <c r="T109" s="6">
        <f t="shared" si="21"/>
        <v>5.7</v>
      </c>
      <c r="U109" s="6">
        <f t="shared" si="22"/>
        <v>8.6999999999999993</v>
      </c>
      <c r="V109" s="6">
        <f t="shared" si="23"/>
        <v>5</v>
      </c>
      <c r="W109" s="14">
        <f t="shared" si="24"/>
        <v>6.4</v>
      </c>
      <c r="X109" s="4">
        <f>ROUND(IF('Indicator Data'!M111=0,0,IF('Indicator Data'!M111&gt;X$139,10,IF('Indicator Data'!M111&lt;X$140,0,10-(X$139-'Indicator Data'!M111)/(X$139-X$140)*10))),1)</f>
        <v>5.9</v>
      </c>
      <c r="Y109" s="4">
        <f>ROUND(IF('Indicator Data'!N111=0,0,IF('Indicator Data'!N111&gt;Y$139,10,IF('Indicator Data'!N111&lt;Y$140,0,10-(Y$139-'Indicator Data'!N111)/(Y$139-Y$140)*10))),1)</f>
        <v>0.5</v>
      </c>
      <c r="Z109" s="6">
        <f t="shared" si="25"/>
        <v>3.7</v>
      </c>
      <c r="AA109" s="6">
        <f>IF('Indicator Data'!K111=5,10,IF('Indicator Data'!K111=4,8,IF('Indicator Data'!K111=3,5,IF('Indicator Data'!K111=2,2,IF('Indicator Data'!K111=1,1,0)))))</f>
        <v>0</v>
      </c>
      <c r="AB109" s="191">
        <f>IF('Indicator Data'!L111="No data","x",IF('Indicator Data'!L111&gt;1000,10,IF('Indicator Data'!L111&gt;=500,9,IF('Indicator Data'!L111&gt;=240,8,IF('Indicator Data'!L111&gt;=120,7,IF('Indicator Data'!L111&gt;=60,6,IF('Indicator Data'!L111&gt;=20,5,IF('Indicator Data'!L111&gt;=1,4,0))))))))</f>
        <v>0</v>
      </c>
      <c r="AC109" s="6">
        <f t="shared" si="26"/>
        <v>0</v>
      </c>
      <c r="AD109" s="7">
        <f t="shared" si="27"/>
        <v>1.9</v>
      </c>
    </row>
    <row r="110" spans="1:30" s="11" customFormat="1" x14ac:dyDescent="0.25">
      <c r="A110" s="11" t="s">
        <v>428</v>
      </c>
      <c r="B110" s="30" t="s">
        <v>16</v>
      </c>
      <c r="C110" s="30" t="s">
        <v>557</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3.2</v>
      </c>
      <c r="F110" s="58">
        <f>'Indicator Data'!E112/'Indicator Data'!$BC112</f>
        <v>3.3220976318592096E-2</v>
      </c>
      <c r="G110" s="58">
        <f>'Indicator Data'!F112/'Indicator Data'!$BC112</f>
        <v>0.41958378487147707</v>
      </c>
      <c r="H110" s="58">
        <f t="shared" si="14"/>
        <v>0.12150643437716532</v>
      </c>
      <c r="I110" s="4">
        <f t="shared" si="15"/>
        <v>3</v>
      </c>
      <c r="J110" s="4">
        <f>ROUND(IF('Indicator Data'!I112=0,0,IF(LOG('Indicator Data'!I112)&gt;J$139,10,IF(LOG('Indicator Data'!I112)&lt;J$140,0,10-(J$139-LOG('Indicator Data'!I112))/(J$139-J$140)*10))),1)</f>
        <v>9.3000000000000007</v>
      </c>
      <c r="K110" s="58">
        <f>'Indicator Data'!G112/'Indicator Data'!$BC112</f>
        <v>2.0684333932434597E-2</v>
      </c>
      <c r="L110" s="58">
        <f>'Indicator Data'!I112/'Indicator Data'!$BD112</f>
        <v>3.4194068875502449E-3</v>
      </c>
      <c r="M110" s="4">
        <f t="shared" si="16"/>
        <v>10</v>
      </c>
      <c r="N110" s="4">
        <f t="shared" si="17"/>
        <v>1.1000000000000001</v>
      </c>
      <c r="O110" s="4">
        <f>ROUND(IF('Indicator Data'!J112=0,0,IF('Indicator Data'!J112&gt;O$139,10,IF('Indicator Data'!J112&lt;O$140,0,10-(O$139-'Indicator Data'!J112)/(O$139-O$140)*10))),1)</f>
        <v>2.9</v>
      </c>
      <c r="P110" s="153">
        <f t="shared" si="18"/>
        <v>6.9</v>
      </c>
      <c r="Q110" s="153">
        <f t="shared" si="19"/>
        <v>4.9000000000000004</v>
      </c>
      <c r="R110" s="4">
        <f>IF('Indicator Data'!H112="No data","x",ROUND(IF('Indicator Data'!H112=0,0,IF('Indicator Data'!H112&gt;R$139,10,IF('Indicator Data'!H112&lt;R$140,0,10-(R$139-'Indicator Data'!H112)/(R$139-R$140)*10))),1))</f>
        <v>6</v>
      </c>
      <c r="S110" s="6">
        <f t="shared" si="20"/>
        <v>3.2</v>
      </c>
      <c r="T110" s="6">
        <f t="shared" si="21"/>
        <v>9.1999999999999993</v>
      </c>
      <c r="U110" s="6">
        <f t="shared" si="22"/>
        <v>3</v>
      </c>
      <c r="V110" s="6">
        <f t="shared" si="23"/>
        <v>5.5</v>
      </c>
      <c r="W110" s="14">
        <f t="shared" si="24"/>
        <v>6</v>
      </c>
      <c r="X110" s="4">
        <f>ROUND(IF('Indicator Data'!M112=0,0,IF('Indicator Data'!M112&gt;X$139,10,IF('Indicator Data'!M112&lt;X$140,0,10-(X$139-'Indicator Data'!M112)/(X$139-X$140)*10))),1)</f>
        <v>5.9</v>
      </c>
      <c r="Y110" s="4">
        <f>ROUND(IF('Indicator Data'!N112=0,0,IF('Indicator Data'!N112&gt;Y$139,10,IF('Indicator Data'!N112&lt;Y$140,0,10-(Y$139-'Indicator Data'!N112)/(Y$139-Y$140)*10))),1)</f>
        <v>0.5</v>
      </c>
      <c r="Z110" s="6">
        <f t="shared" si="25"/>
        <v>3.7</v>
      </c>
      <c r="AA110" s="6">
        <f>IF('Indicator Data'!K112=5,10,IF('Indicator Data'!K112=4,8,IF('Indicator Data'!K112=3,5,IF('Indicator Data'!K112=2,2,IF('Indicator Data'!K112=1,1,0)))))</f>
        <v>0</v>
      </c>
      <c r="AB110" s="191">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3.9</v>
      </c>
    </row>
    <row r="111" spans="1:30" s="11" customFormat="1" x14ac:dyDescent="0.25">
      <c r="A111" s="11" t="s">
        <v>427</v>
      </c>
      <c r="B111" s="30" t="s">
        <v>16</v>
      </c>
      <c r="C111" s="30" t="s">
        <v>556</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2.9</v>
      </c>
      <c r="F111" s="58">
        <f>'Indicator Data'!E113/'Indicator Data'!$BC113</f>
        <v>0.47996398869312518</v>
      </c>
      <c r="G111" s="58">
        <f>'Indicator Data'!F113/'Indicator Data'!$BC113</f>
        <v>0.19054596901605084</v>
      </c>
      <c r="H111" s="58">
        <f t="shared" si="14"/>
        <v>0.28761848660057532</v>
      </c>
      <c r="I111" s="4">
        <f t="shared" si="15"/>
        <v>7.2</v>
      </c>
      <c r="J111" s="4">
        <f>ROUND(IF('Indicator Data'!I113=0,0,IF(LOG('Indicator Data'!I113)&gt;J$139,10,IF(LOG('Indicator Data'!I113)&lt;J$140,0,10-(J$139-LOG('Indicator Data'!I113))/(J$139-J$140)*10))),1)</f>
        <v>9.3000000000000007</v>
      </c>
      <c r="K111" s="58">
        <f>'Indicator Data'!G113/'Indicator Data'!$BC113</f>
        <v>3.1289741181060073E-3</v>
      </c>
      <c r="L111" s="58">
        <f>'Indicator Data'!I113/'Indicator Data'!$BD113</f>
        <v>3.4194068875502449E-3</v>
      </c>
      <c r="M111" s="4">
        <f t="shared" si="16"/>
        <v>2.1</v>
      </c>
      <c r="N111" s="4">
        <f t="shared" si="17"/>
        <v>1.1000000000000001</v>
      </c>
      <c r="O111" s="4">
        <f>ROUND(IF('Indicator Data'!J113=0,0,IF('Indicator Data'!J113&gt;O$139,10,IF('Indicator Data'!J113&lt;O$140,0,10-(O$139-'Indicator Data'!J113)/(O$139-O$140)*10))),1)</f>
        <v>2.9</v>
      </c>
      <c r="P111" s="153">
        <f t="shared" si="18"/>
        <v>6.9</v>
      </c>
      <c r="Q111" s="153">
        <f t="shared" si="19"/>
        <v>4.9000000000000004</v>
      </c>
      <c r="R111" s="4" t="str">
        <f>IF('Indicator Data'!H113="No data","x",ROUND(IF('Indicator Data'!H113=0,0,IF('Indicator Data'!H113&gt;R$139,10,IF('Indicator Data'!H113&lt;R$140,0,10-(R$139-'Indicator Data'!H113)/(R$139-R$140)*10))),1))</f>
        <v>x</v>
      </c>
      <c r="S111" s="6">
        <f t="shared" si="20"/>
        <v>2.9</v>
      </c>
      <c r="T111" s="6">
        <f t="shared" si="21"/>
        <v>3.1</v>
      </c>
      <c r="U111" s="6">
        <f t="shared" si="22"/>
        <v>7.2</v>
      </c>
      <c r="V111" s="6">
        <f t="shared" si="23"/>
        <v>4.9000000000000004</v>
      </c>
      <c r="W111" s="14">
        <f t="shared" si="24"/>
        <v>4.8</v>
      </c>
      <c r="X111" s="4">
        <f>ROUND(IF('Indicator Data'!M113=0,0,IF('Indicator Data'!M113&gt;X$139,10,IF('Indicator Data'!M113&lt;X$140,0,10-(X$139-'Indicator Data'!M113)/(X$139-X$140)*10))),1)</f>
        <v>5.9</v>
      </c>
      <c r="Y111" s="4">
        <f>ROUND(IF('Indicator Data'!N113=0,0,IF('Indicator Data'!N113&gt;Y$139,10,IF('Indicator Data'!N113&lt;Y$140,0,10-(Y$139-'Indicator Data'!N113)/(Y$139-Y$140)*10))),1)</f>
        <v>0.5</v>
      </c>
      <c r="Z111" s="6">
        <f t="shared" si="25"/>
        <v>3.7</v>
      </c>
      <c r="AA111" s="6">
        <f>IF('Indicator Data'!K113=5,10,IF('Indicator Data'!K113=4,8,IF('Indicator Data'!K113=3,5,IF('Indicator Data'!K113=2,2,IF('Indicator Data'!K113=1,1,0)))))</f>
        <v>0</v>
      </c>
      <c r="AB111" s="191">
        <f>IF('Indicator Data'!L113="No data","x",IF('Indicator Data'!L113&gt;1000,10,IF('Indicator Data'!L113&gt;=500,9,IF('Indicator Data'!L113&gt;=240,8,IF('Indicator Data'!L113&gt;=120,7,IF('Indicator Data'!L113&gt;=60,6,IF('Indicator Data'!L113&gt;=20,5,IF('Indicator Data'!L113&gt;=1,4,0))))))))</f>
        <v>0</v>
      </c>
      <c r="AC111" s="6">
        <f t="shared" si="26"/>
        <v>0</v>
      </c>
      <c r="AD111" s="7">
        <f t="shared" si="27"/>
        <v>1.9</v>
      </c>
    </row>
    <row r="112" spans="1:30" s="11" customFormat="1" x14ac:dyDescent="0.25">
      <c r="A112" s="11" t="s">
        <v>429</v>
      </c>
      <c r="B112" s="30" t="s">
        <v>16</v>
      </c>
      <c r="C112" s="30" t="s">
        <v>558</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4.3</v>
      </c>
      <c r="F112" s="58">
        <f>'Indicator Data'!E114/'Indicator Data'!$BC114</f>
        <v>0.29782153687935564</v>
      </c>
      <c r="G112" s="58">
        <f>'Indicator Data'!F114/'Indicator Data'!$BC114</f>
        <v>8.8333787118029909E-3</v>
      </c>
      <c r="H112" s="58">
        <f t="shared" si="14"/>
        <v>0.15111911311762857</v>
      </c>
      <c r="I112" s="4">
        <f t="shared" si="15"/>
        <v>3.8</v>
      </c>
      <c r="J112" s="4">
        <f>ROUND(IF('Indicator Data'!I114=0,0,IF(LOG('Indicator Data'!I114)&gt;J$139,10,IF(LOG('Indicator Data'!I114)&lt;J$140,0,10-(J$139-LOG('Indicator Data'!I114))/(J$139-J$140)*10))),1)</f>
        <v>9.3000000000000007</v>
      </c>
      <c r="K112" s="58">
        <f>'Indicator Data'!G114/'Indicator Data'!$BC114</f>
        <v>3.6980205514612796E-3</v>
      </c>
      <c r="L112" s="58">
        <f>'Indicator Data'!I114/'Indicator Data'!$BD114</f>
        <v>3.4194068875502449E-3</v>
      </c>
      <c r="M112" s="4">
        <f t="shared" si="16"/>
        <v>2.5</v>
      </c>
      <c r="N112" s="4">
        <f t="shared" si="17"/>
        <v>1.1000000000000001</v>
      </c>
      <c r="O112" s="4">
        <f>ROUND(IF('Indicator Data'!J114=0,0,IF('Indicator Data'!J114&gt;O$139,10,IF('Indicator Data'!J114&lt;O$140,0,10-(O$139-'Indicator Data'!J114)/(O$139-O$140)*10))),1)</f>
        <v>2.9</v>
      </c>
      <c r="P112" s="153">
        <f t="shared" si="18"/>
        <v>6.9</v>
      </c>
      <c r="Q112" s="153">
        <f t="shared" si="19"/>
        <v>4.9000000000000004</v>
      </c>
      <c r="R112" s="4">
        <f>IF('Indicator Data'!H114="No data","x",ROUND(IF('Indicator Data'!H114=0,0,IF('Indicator Data'!H114&gt;R$139,10,IF('Indicator Data'!H114&lt;R$140,0,10-(R$139-'Indicator Data'!H114)/(R$139-R$140)*10))),1))</f>
        <v>4</v>
      </c>
      <c r="S112" s="6">
        <f t="shared" si="20"/>
        <v>4.3</v>
      </c>
      <c r="T112" s="6">
        <f t="shared" si="21"/>
        <v>3.7</v>
      </c>
      <c r="U112" s="6">
        <f t="shared" si="22"/>
        <v>3.8</v>
      </c>
      <c r="V112" s="6">
        <f t="shared" si="23"/>
        <v>4.5</v>
      </c>
      <c r="W112" s="14">
        <f t="shared" si="24"/>
        <v>4.0999999999999996</v>
      </c>
      <c r="X112" s="4">
        <f>ROUND(IF('Indicator Data'!M114=0,0,IF('Indicator Data'!M114&gt;X$139,10,IF('Indicator Data'!M114&lt;X$140,0,10-(X$139-'Indicator Data'!M114)/(X$139-X$140)*10))),1)</f>
        <v>5.9</v>
      </c>
      <c r="Y112" s="4">
        <f>ROUND(IF('Indicator Data'!N114=0,0,IF('Indicator Data'!N114&gt;Y$139,10,IF('Indicator Data'!N114&lt;Y$140,0,10-(Y$139-'Indicator Data'!N114)/(Y$139-Y$140)*10))),1)</f>
        <v>0.5</v>
      </c>
      <c r="Z112" s="6">
        <f t="shared" si="25"/>
        <v>3.7</v>
      </c>
      <c r="AA112" s="6">
        <f>IF('Indicator Data'!K114=5,10,IF('Indicator Data'!K114=4,8,IF('Indicator Data'!K114=3,5,IF('Indicator Data'!K114=2,2,IF('Indicator Data'!K114=1,1,0)))))</f>
        <v>0</v>
      </c>
      <c r="AB112" s="191">
        <f>IF('Indicator Data'!L114="No data","x",IF('Indicator Data'!L114&gt;1000,10,IF('Indicator Data'!L114&gt;=500,9,IF('Indicator Data'!L114&gt;=240,8,IF('Indicator Data'!L114&gt;=120,7,IF('Indicator Data'!L114&gt;=60,6,IF('Indicator Data'!L114&gt;=20,5,IF('Indicator Data'!L114&gt;=1,4,0))))))))</f>
        <v>0</v>
      </c>
      <c r="AC112" s="6">
        <f t="shared" si="26"/>
        <v>0</v>
      </c>
      <c r="AD112" s="7">
        <f t="shared" si="27"/>
        <v>1.9</v>
      </c>
    </row>
    <row r="113" spans="1:30" s="11" customFormat="1" x14ac:dyDescent="0.25">
      <c r="A113" s="11" t="s">
        <v>430</v>
      </c>
      <c r="B113" s="30" t="s">
        <v>16</v>
      </c>
      <c r="C113" s="30" t="s">
        <v>559</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2.1</v>
      </c>
      <c r="F113" s="58">
        <f>'Indicator Data'!E115/'Indicator Data'!$BC115</f>
        <v>0.2346290176652373</v>
      </c>
      <c r="G113" s="58">
        <f>'Indicator Data'!F115/'Indicator Data'!$BC115</f>
        <v>0.21856237524370972</v>
      </c>
      <c r="H113" s="58">
        <f t="shared" si="14"/>
        <v>0.17195510264354608</v>
      </c>
      <c r="I113" s="4">
        <f t="shared" si="15"/>
        <v>4.3</v>
      </c>
      <c r="J113" s="4">
        <f>ROUND(IF('Indicator Data'!I115=0,0,IF(LOG('Indicator Data'!I115)&gt;J$139,10,IF(LOG('Indicator Data'!I115)&lt;J$140,0,10-(J$139-LOG('Indicator Data'!I115))/(J$139-J$140)*10))),1)</f>
        <v>9.3000000000000007</v>
      </c>
      <c r="K113" s="58">
        <f>'Indicator Data'!G115/'Indicator Data'!$BC115</f>
        <v>1.2179258574017036E-5</v>
      </c>
      <c r="L113" s="58">
        <f>'Indicator Data'!I115/'Indicator Data'!$BD115</f>
        <v>3.4194068875502449E-3</v>
      </c>
      <c r="M113" s="4">
        <f t="shared" si="16"/>
        <v>0</v>
      </c>
      <c r="N113" s="4">
        <f t="shared" si="17"/>
        <v>1.1000000000000001</v>
      </c>
      <c r="O113" s="4">
        <f>ROUND(IF('Indicator Data'!J115=0,0,IF('Indicator Data'!J115&gt;O$139,10,IF('Indicator Data'!J115&lt;O$140,0,10-(O$139-'Indicator Data'!J115)/(O$139-O$140)*10))),1)</f>
        <v>2.9</v>
      </c>
      <c r="P113" s="153">
        <f t="shared" si="18"/>
        <v>6.9</v>
      </c>
      <c r="Q113" s="153">
        <f t="shared" si="19"/>
        <v>4.9000000000000004</v>
      </c>
      <c r="R113" s="4">
        <f>IF('Indicator Data'!H115="No data","x",ROUND(IF('Indicator Data'!H115=0,0,IF('Indicator Data'!H115&gt;R$139,10,IF('Indicator Data'!H115&lt;R$140,0,10-(R$139-'Indicator Data'!H115)/(R$139-R$140)*10))),1))</f>
        <v>7</v>
      </c>
      <c r="S113" s="6">
        <f t="shared" si="20"/>
        <v>2.1</v>
      </c>
      <c r="T113" s="6">
        <f t="shared" si="21"/>
        <v>0</v>
      </c>
      <c r="U113" s="6">
        <f t="shared" si="22"/>
        <v>4.3</v>
      </c>
      <c r="V113" s="6">
        <f t="shared" si="23"/>
        <v>6</v>
      </c>
      <c r="W113" s="14">
        <f t="shared" si="24"/>
        <v>3.4</v>
      </c>
      <c r="X113" s="4">
        <f>ROUND(IF('Indicator Data'!M115=0,0,IF('Indicator Data'!M115&gt;X$139,10,IF('Indicator Data'!M115&lt;X$140,0,10-(X$139-'Indicator Data'!M115)/(X$139-X$140)*10))),1)</f>
        <v>5.9</v>
      </c>
      <c r="Y113" s="4">
        <f>ROUND(IF('Indicator Data'!N115=0,0,IF('Indicator Data'!N115&gt;Y$139,10,IF('Indicator Data'!N115&lt;Y$140,0,10-(Y$139-'Indicator Data'!N115)/(Y$139-Y$140)*10))),1)</f>
        <v>0.5</v>
      </c>
      <c r="Z113" s="6">
        <f t="shared" si="25"/>
        <v>3.7</v>
      </c>
      <c r="AA113" s="6">
        <f>IF('Indicator Data'!K115=5,10,IF('Indicator Data'!K115=4,8,IF('Indicator Data'!K115=3,5,IF('Indicator Data'!K115=2,2,IF('Indicator Data'!K115=1,1,0)))))</f>
        <v>0</v>
      </c>
      <c r="AB113" s="191">
        <f>IF('Indicator Data'!L115="No data","x",IF('Indicator Data'!L115&gt;1000,10,IF('Indicator Data'!L115&gt;=500,9,IF('Indicator Data'!L115&gt;=240,8,IF('Indicator Data'!L115&gt;=120,7,IF('Indicator Data'!L115&gt;=60,6,IF('Indicator Data'!L115&gt;=20,5,IF('Indicator Data'!L115&gt;=1,4,0))))))))</f>
        <v>0</v>
      </c>
      <c r="AC113" s="6">
        <f t="shared" si="26"/>
        <v>0</v>
      </c>
      <c r="AD113" s="7">
        <f t="shared" si="27"/>
        <v>1.9</v>
      </c>
    </row>
    <row r="114" spans="1:30" s="11" customFormat="1" x14ac:dyDescent="0.25">
      <c r="A114" s="11" t="s">
        <v>431</v>
      </c>
      <c r="B114" s="30" t="s">
        <v>16</v>
      </c>
      <c r="C114" s="30" t="s">
        <v>560</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2.9</v>
      </c>
      <c r="F114" s="58">
        <f>'Indicator Data'!E116/'Indicator Data'!$BC116</f>
        <v>0.21068273513554189</v>
      </c>
      <c r="G114" s="58">
        <f>'Indicator Data'!F116/'Indicator Data'!$BC116</f>
        <v>0.14750872718664063</v>
      </c>
      <c r="H114" s="58">
        <f t="shared" si="14"/>
        <v>0.1422185493644311</v>
      </c>
      <c r="I114" s="4">
        <f t="shared" si="15"/>
        <v>3.6</v>
      </c>
      <c r="J114" s="4">
        <f>ROUND(IF('Indicator Data'!I116=0,0,IF(LOG('Indicator Data'!I116)&gt;J$139,10,IF(LOG('Indicator Data'!I116)&lt;J$140,0,10-(J$139-LOG('Indicator Data'!I116))/(J$139-J$140)*10))),1)</f>
        <v>9.3000000000000007</v>
      </c>
      <c r="K114" s="58">
        <f>'Indicator Data'!G116/'Indicator Data'!$BC116</f>
        <v>8.7536247309201985E-4</v>
      </c>
      <c r="L114" s="58">
        <f>'Indicator Data'!I116/'Indicator Data'!$BD116</f>
        <v>3.4194068875502449E-3</v>
      </c>
      <c r="M114" s="4">
        <f t="shared" si="16"/>
        <v>0.6</v>
      </c>
      <c r="N114" s="4">
        <f t="shared" si="17"/>
        <v>1.1000000000000001</v>
      </c>
      <c r="O114" s="4">
        <f>ROUND(IF('Indicator Data'!J116=0,0,IF('Indicator Data'!J116&gt;O$139,10,IF('Indicator Data'!J116&lt;O$140,0,10-(O$139-'Indicator Data'!J116)/(O$139-O$140)*10))),1)</f>
        <v>2.9</v>
      </c>
      <c r="P114" s="153">
        <f t="shared" si="18"/>
        <v>6.9</v>
      </c>
      <c r="Q114" s="153">
        <f t="shared" si="19"/>
        <v>4.9000000000000004</v>
      </c>
      <c r="R114" s="4">
        <f>IF('Indicator Data'!H116="No data","x",ROUND(IF('Indicator Data'!H116=0,0,IF('Indicator Data'!H116&gt;R$139,10,IF('Indicator Data'!H116&lt;R$140,0,10-(R$139-'Indicator Data'!H116)/(R$139-R$140)*10))),1))</f>
        <v>2</v>
      </c>
      <c r="S114" s="6">
        <f t="shared" si="20"/>
        <v>2.9</v>
      </c>
      <c r="T114" s="6">
        <f t="shared" si="21"/>
        <v>1.5</v>
      </c>
      <c r="U114" s="6">
        <f t="shared" si="22"/>
        <v>3.6</v>
      </c>
      <c r="V114" s="6">
        <f t="shared" si="23"/>
        <v>3.5</v>
      </c>
      <c r="W114" s="14">
        <f t="shared" si="24"/>
        <v>2.9</v>
      </c>
      <c r="X114" s="4">
        <f>ROUND(IF('Indicator Data'!M116=0,0,IF('Indicator Data'!M116&gt;X$139,10,IF('Indicator Data'!M116&lt;X$140,0,10-(X$139-'Indicator Data'!M116)/(X$139-X$140)*10))),1)</f>
        <v>5.9</v>
      </c>
      <c r="Y114" s="4">
        <f>ROUND(IF('Indicator Data'!N116=0,0,IF('Indicator Data'!N116&gt;Y$139,10,IF('Indicator Data'!N116&lt;Y$140,0,10-(Y$139-'Indicator Data'!N116)/(Y$139-Y$140)*10))),1)</f>
        <v>0.5</v>
      </c>
      <c r="Z114" s="6">
        <f t="shared" si="25"/>
        <v>3.7</v>
      </c>
      <c r="AA114" s="6">
        <f>IF('Indicator Data'!K116=5,10,IF('Indicator Data'!K116=4,8,IF('Indicator Data'!K116=3,5,IF('Indicator Data'!K116=2,2,IF('Indicator Data'!K116=1,1,0)))))</f>
        <v>5</v>
      </c>
      <c r="AB114" s="191">
        <f>IF('Indicator Data'!L116="No data","x",IF('Indicator Data'!L116&gt;1000,10,IF('Indicator Data'!L116&gt;=500,9,IF('Indicator Data'!L116&gt;=240,8,IF('Indicator Data'!L116&gt;=120,7,IF('Indicator Data'!L116&gt;=60,6,IF('Indicator Data'!L116&gt;=20,5,IF('Indicator Data'!L116&gt;=1,4,0))))))))</f>
        <v>5</v>
      </c>
      <c r="AC114" s="6">
        <f t="shared" si="26"/>
        <v>5</v>
      </c>
      <c r="AD114" s="7">
        <f t="shared" si="27"/>
        <v>4.4000000000000004</v>
      </c>
    </row>
    <row r="115" spans="1:30" s="11" customFormat="1" x14ac:dyDescent="0.25">
      <c r="A115" s="11" t="s">
        <v>433</v>
      </c>
      <c r="B115" s="30" t="s">
        <v>4</v>
      </c>
      <c r="C115" s="30" t="s">
        <v>562</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5.4</v>
      </c>
      <c r="F115" s="58">
        <f>'Indicator Data'!E117/'Indicator Data'!$BC117</f>
        <v>4.7418336110197912E-3</v>
      </c>
      <c r="G115" s="58">
        <f>'Indicator Data'!F117/'Indicator Data'!$BC117</f>
        <v>0</v>
      </c>
      <c r="H115" s="58">
        <f t="shared" si="14"/>
        <v>2.3709168055098956E-3</v>
      </c>
      <c r="I115" s="4">
        <f t="shared" si="15"/>
        <v>0.1</v>
      </c>
      <c r="J115" s="4">
        <f>ROUND(IF('Indicator Data'!I117=0,0,IF(LOG('Indicator Data'!I117)&gt;J$139,10,IF(LOG('Indicator Data'!I117)&lt;J$140,0,10-(J$139-LOG('Indicator Data'!I117))/(J$139-J$140)*10))),1)</f>
        <v>10</v>
      </c>
      <c r="K115" s="58">
        <f>'Indicator Data'!G117/'Indicator Data'!$BC117</f>
        <v>3.769437725102974E-2</v>
      </c>
      <c r="L115" s="58">
        <f>'Indicator Data'!I117/'Indicator Data'!$BD117</f>
        <v>1.4685265822090954E-2</v>
      </c>
      <c r="M115" s="4">
        <f t="shared" si="16"/>
        <v>10</v>
      </c>
      <c r="N115" s="4">
        <f t="shared" si="17"/>
        <v>4.9000000000000004</v>
      </c>
      <c r="O115" s="4">
        <f>ROUND(IF('Indicator Data'!J117=0,0,IF('Indicator Data'!J117&gt;O$139,10,IF('Indicator Data'!J117&lt;O$140,0,10-(O$139-'Indicator Data'!J117)/(O$139-O$140)*10))),1)</f>
        <v>5.9</v>
      </c>
      <c r="P115" s="153">
        <f t="shared" si="18"/>
        <v>8.5</v>
      </c>
      <c r="Q115" s="153">
        <f t="shared" si="19"/>
        <v>7.2</v>
      </c>
      <c r="R115" s="4">
        <f>IF('Indicator Data'!H117="No data","x",ROUND(IF('Indicator Data'!H117=0,0,IF('Indicator Data'!H117&gt;R$139,10,IF('Indicator Data'!H117&lt;R$140,0,10-(R$139-'Indicator Data'!H117)/(R$139-R$140)*10))),1))</f>
        <v>5</v>
      </c>
      <c r="S115" s="6">
        <f t="shared" si="20"/>
        <v>5.4</v>
      </c>
      <c r="T115" s="6">
        <f t="shared" si="21"/>
        <v>9</v>
      </c>
      <c r="U115" s="6">
        <f t="shared" si="22"/>
        <v>0.1</v>
      </c>
      <c r="V115" s="6">
        <f t="shared" si="23"/>
        <v>6.1</v>
      </c>
      <c r="W115" s="14">
        <f t="shared" si="24"/>
        <v>6</v>
      </c>
      <c r="X115" s="4">
        <f>ROUND(IF('Indicator Data'!M117=0,0,IF('Indicator Data'!M117&gt;X$139,10,IF('Indicator Data'!M117&lt;X$140,0,10-(X$139-'Indicator Data'!M117)/(X$139-X$140)*10))),1)</f>
        <v>10</v>
      </c>
      <c r="Y115" s="4">
        <f>ROUND(IF('Indicator Data'!N117=0,0,IF('Indicator Data'!N117&gt;Y$139,10,IF('Indicator Data'!N117&lt;Y$140,0,10-(Y$139-'Indicator Data'!N117)/(Y$139-Y$140)*10))),1)</f>
        <v>10</v>
      </c>
      <c r="Z115" s="6">
        <f t="shared" si="25"/>
        <v>10</v>
      </c>
      <c r="AA115" s="6">
        <f>IF('Indicator Data'!K117=5,10,IF('Indicator Data'!K117=4,8,IF('Indicator Data'!K117=3,5,IF('Indicator Data'!K117=2,2,IF('Indicator Data'!K117=1,1,0)))))</f>
        <v>0</v>
      </c>
      <c r="AB115" s="191">
        <f>IF('Indicator Data'!L117="No data","x",IF('Indicator Data'!L117&gt;1000,10,IF('Indicator Data'!L117&gt;=500,9,IF('Indicator Data'!L117&gt;=240,8,IF('Indicator Data'!L117&gt;=120,7,IF('Indicator Data'!L117&gt;=60,6,IF('Indicator Data'!L117&gt;=20,5,IF('Indicator Data'!L117&gt;=1,4,0))))))))</f>
        <v>0</v>
      </c>
      <c r="AC115" s="6">
        <f t="shared" si="26"/>
        <v>0</v>
      </c>
      <c r="AD115" s="7">
        <f t="shared" si="27"/>
        <v>5</v>
      </c>
    </row>
    <row r="116" spans="1:30" s="11" customFormat="1" x14ac:dyDescent="0.25">
      <c r="A116" s="11" t="s">
        <v>432</v>
      </c>
      <c r="B116" s="30" t="s">
        <v>4</v>
      </c>
      <c r="C116" s="30" t="s">
        <v>561</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4.3</v>
      </c>
      <c r="F116" s="58">
        <f>'Indicator Data'!E118/'Indicator Data'!$BC118</f>
        <v>1.2480896872274529E-2</v>
      </c>
      <c r="G116" s="58">
        <f>'Indicator Data'!F118/'Indicator Data'!$BC118</f>
        <v>0</v>
      </c>
      <c r="H116" s="58">
        <f t="shared" si="14"/>
        <v>6.2404484361372643E-3</v>
      </c>
      <c r="I116" s="4">
        <f t="shared" si="15"/>
        <v>0.2</v>
      </c>
      <c r="J116" s="4">
        <f>ROUND(IF('Indicator Data'!I118=0,0,IF(LOG('Indicator Data'!I118)&gt;J$139,10,IF(LOG('Indicator Data'!I118)&lt;J$140,0,10-(J$139-LOG('Indicator Data'!I118))/(J$139-J$140)*10))),1)</f>
        <v>10</v>
      </c>
      <c r="K116" s="58">
        <f>'Indicator Data'!G118/'Indicator Data'!$BC118</f>
        <v>1.9953905618937621E-2</v>
      </c>
      <c r="L116" s="58">
        <f>'Indicator Data'!I118/'Indicator Data'!$BD118</f>
        <v>1.4685265822090954E-2</v>
      </c>
      <c r="M116" s="4">
        <f t="shared" si="16"/>
        <v>10</v>
      </c>
      <c r="N116" s="4">
        <f t="shared" si="17"/>
        <v>4.9000000000000004</v>
      </c>
      <c r="O116" s="4">
        <f>ROUND(IF('Indicator Data'!J118=0,0,IF('Indicator Data'!J118&gt;O$139,10,IF('Indicator Data'!J118&lt;O$140,0,10-(O$139-'Indicator Data'!J118)/(O$139-O$140)*10))),1)</f>
        <v>5.9</v>
      </c>
      <c r="P116" s="153">
        <f t="shared" si="18"/>
        <v>8.5</v>
      </c>
      <c r="Q116" s="153">
        <f t="shared" si="19"/>
        <v>7.2</v>
      </c>
      <c r="R116" s="4">
        <f>IF('Indicator Data'!H118="No data","x",ROUND(IF('Indicator Data'!H118=0,0,IF('Indicator Data'!H118&gt;R$139,10,IF('Indicator Data'!H118&lt;R$140,0,10-(R$139-'Indicator Data'!H118)/(R$139-R$140)*10))),1))</f>
        <v>4</v>
      </c>
      <c r="S116" s="6">
        <f t="shared" si="20"/>
        <v>4.3</v>
      </c>
      <c r="T116" s="6">
        <f t="shared" si="21"/>
        <v>8.9</v>
      </c>
      <c r="U116" s="6">
        <f t="shared" si="22"/>
        <v>0.2</v>
      </c>
      <c r="V116" s="6">
        <f t="shared" si="23"/>
        <v>5.6</v>
      </c>
      <c r="W116" s="14">
        <f t="shared" si="24"/>
        <v>5.6</v>
      </c>
      <c r="X116" s="4">
        <f>ROUND(IF('Indicator Data'!M118=0,0,IF('Indicator Data'!M118&gt;X$139,10,IF('Indicator Data'!M118&lt;X$140,0,10-(X$139-'Indicator Data'!M118)/(X$139-X$140)*10))),1)</f>
        <v>10</v>
      </c>
      <c r="Y116" s="4">
        <f>ROUND(IF('Indicator Data'!N118=0,0,IF('Indicator Data'!N118&gt;Y$139,10,IF('Indicator Data'!N118&lt;Y$140,0,10-(Y$139-'Indicator Data'!N118)/(Y$139-Y$140)*10))),1)</f>
        <v>10</v>
      </c>
      <c r="Z116" s="6">
        <f t="shared" si="25"/>
        <v>10</v>
      </c>
      <c r="AA116" s="6">
        <f>IF('Indicator Data'!K118=5,10,IF('Indicator Data'!K118=4,8,IF('Indicator Data'!K118=3,5,IF('Indicator Data'!K118=2,2,IF('Indicator Data'!K118=1,1,0)))))</f>
        <v>0</v>
      </c>
      <c r="AB116" s="191">
        <f>IF('Indicator Data'!L118="No data","x",IF('Indicator Data'!L118&gt;1000,10,IF('Indicator Data'!L118&gt;=500,9,IF('Indicator Data'!L118&gt;=240,8,IF('Indicator Data'!L118&gt;=120,7,IF('Indicator Data'!L118&gt;=60,6,IF('Indicator Data'!L118&gt;=20,5,IF('Indicator Data'!L118&gt;=1,4,0))))))))</f>
        <v>0</v>
      </c>
      <c r="AC116" s="6">
        <f t="shared" si="26"/>
        <v>0</v>
      </c>
      <c r="AD116" s="7">
        <f t="shared" si="27"/>
        <v>5</v>
      </c>
    </row>
    <row r="117" spans="1:30" s="11" customFormat="1" x14ac:dyDescent="0.25">
      <c r="A117" s="11" t="s">
        <v>434</v>
      </c>
      <c r="B117" s="30" t="s">
        <v>4</v>
      </c>
      <c r="C117" s="30" t="s">
        <v>563</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0</v>
      </c>
      <c r="F117" s="58">
        <f>'Indicator Data'!E119/'Indicator Data'!$BC119</f>
        <v>0</v>
      </c>
      <c r="G117" s="58">
        <f>'Indicator Data'!F119/'Indicator Data'!$BC119</f>
        <v>0</v>
      </c>
      <c r="H117" s="58">
        <f t="shared" si="14"/>
        <v>0</v>
      </c>
      <c r="I117" s="4">
        <f t="shared" si="15"/>
        <v>0</v>
      </c>
      <c r="J117" s="4">
        <f>ROUND(IF('Indicator Data'!I119=0,0,IF(LOG('Indicator Data'!I119)&gt;J$139,10,IF(LOG('Indicator Data'!I119)&lt;J$140,0,10-(J$139-LOG('Indicator Data'!I119))/(J$139-J$140)*10))),1)</f>
        <v>10</v>
      </c>
      <c r="K117" s="58">
        <f>'Indicator Data'!G119/'Indicator Data'!$BC119</f>
        <v>7.4023388572028539E-7</v>
      </c>
      <c r="L117" s="58">
        <f>'Indicator Data'!I119/'Indicator Data'!$BD119</f>
        <v>1.4685265822090954E-2</v>
      </c>
      <c r="M117" s="4">
        <f t="shared" si="16"/>
        <v>0</v>
      </c>
      <c r="N117" s="4">
        <f t="shared" si="17"/>
        <v>4.9000000000000004</v>
      </c>
      <c r="O117" s="4">
        <f>ROUND(IF('Indicator Data'!J119=0,0,IF('Indicator Data'!J119&gt;O$139,10,IF('Indicator Data'!J119&lt;O$140,0,10-(O$139-'Indicator Data'!J119)/(O$139-O$140)*10))),1)</f>
        <v>5.9</v>
      </c>
      <c r="P117" s="153">
        <f t="shared" si="18"/>
        <v>8.5</v>
      </c>
      <c r="Q117" s="153">
        <f t="shared" si="19"/>
        <v>7.2</v>
      </c>
      <c r="R117" s="4">
        <f>IF('Indicator Data'!H119="No data","x",ROUND(IF('Indicator Data'!H119=0,0,IF('Indicator Data'!H119&gt;R$139,10,IF('Indicator Data'!H119&lt;R$140,0,10-(R$139-'Indicator Data'!H119)/(R$139-R$140)*10))),1))</f>
        <v>0</v>
      </c>
      <c r="S117" s="6">
        <f t="shared" si="20"/>
        <v>0</v>
      </c>
      <c r="T117" s="6">
        <f t="shared" si="21"/>
        <v>0</v>
      </c>
      <c r="U117" s="6">
        <f t="shared" si="22"/>
        <v>0</v>
      </c>
      <c r="V117" s="6">
        <f t="shared" si="23"/>
        <v>3.6</v>
      </c>
      <c r="W117" s="14">
        <f t="shared" si="24"/>
        <v>1</v>
      </c>
      <c r="X117" s="4">
        <f>ROUND(IF('Indicator Data'!M119=0,0,IF('Indicator Data'!M119&gt;X$139,10,IF('Indicator Data'!M119&lt;X$140,0,10-(X$139-'Indicator Data'!M119)/(X$139-X$140)*10))),1)</f>
        <v>10</v>
      </c>
      <c r="Y117" s="4">
        <f>ROUND(IF('Indicator Data'!N119=0,0,IF('Indicator Data'!N119&gt;Y$139,10,IF('Indicator Data'!N119&lt;Y$140,0,10-(Y$139-'Indicator Data'!N119)/(Y$139-Y$140)*10))),1)</f>
        <v>10</v>
      </c>
      <c r="Z117" s="6">
        <f t="shared" si="25"/>
        <v>10</v>
      </c>
      <c r="AA117" s="6">
        <f>IF('Indicator Data'!K119=5,10,IF('Indicator Data'!K119=4,8,IF('Indicator Data'!K119=3,5,IF('Indicator Data'!K119=2,2,IF('Indicator Data'!K119=1,1,0)))))</f>
        <v>0</v>
      </c>
      <c r="AB117" s="191">
        <f>IF('Indicator Data'!L119="No data","x",IF('Indicator Data'!L119&gt;1000,10,IF('Indicator Data'!L119&gt;=500,9,IF('Indicator Data'!L119&gt;=240,8,IF('Indicator Data'!L119&gt;=120,7,IF('Indicator Data'!L119&gt;=60,6,IF('Indicator Data'!L119&gt;=20,5,IF('Indicator Data'!L119&gt;=1,4,0))))))))</f>
        <v>0</v>
      </c>
      <c r="AC117" s="6">
        <f t="shared" si="26"/>
        <v>0</v>
      </c>
      <c r="AD117" s="7">
        <f t="shared" si="27"/>
        <v>5</v>
      </c>
    </row>
    <row r="118" spans="1:30" s="11" customFormat="1" x14ac:dyDescent="0.25">
      <c r="A118" s="11" t="s">
        <v>435</v>
      </c>
      <c r="B118" s="30" t="s">
        <v>4</v>
      </c>
      <c r="C118" s="30" t="s">
        <v>564</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0.7</v>
      </c>
      <c r="F118" s="58">
        <f>'Indicator Data'!E120/'Indicator Data'!$BC120</f>
        <v>2.4208143173321796E-2</v>
      </c>
      <c r="G118" s="58">
        <f>'Indicator Data'!F120/'Indicator Data'!$BC120</f>
        <v>9.797794898325822E-2</v>
      </c>
      <c r="H118" s="58">
        <f t="shared" si="14"/>
        <v>3.6598558832475453E-2</v>
      </c>
      <c r="I118" s="4">
        <f t="shared" si="15"/>
        <v>0.9</v>
      </c>
      <c r="J118" s="4">
        <f>ROUND(IF('Indicator Data'!I120=0,0,IF(LOG('Indicator Data'!I120)&gt;J$139,10,IF(LOG('Indicator Data'!I120)&lt;J$140,0,10-(J$139-LOG('Indicator Data'!I120))/(J$139-J$140)*10))),1)</f>
        <v>10</v>
      </c>
      <c r="K118" s="58">
        <f>'Indicator Data'!G120/'Indicator Data'!$BC120</f>
        <v>1.1017574863160528E-2</v>
      </c>
      <c r="L118" s="58">
        <f>'Indicator Data'!I120/'Indicator Data'!$BD120</f>
        <v>1.4685265822090954E-2</v>
      </c>
      <c r="M118" s="4">
        <f t="shared" si="16"/>
        <v>7.3</v>
      </c>
      <c r="N118" s="4">
        <f t="shared" si="17"/>
        <v>4.9000000000000004</v>
      </c>
      <c r="O118" s="4">
        <f>ROUND(IF('Indicator Data'!J120=0,0,IF('Indicator Data'!J120&gt;O$139,10,IF('Indicator Data'!J120&lt;O$140,0,10-(O$139-'Indicator Data'!J120)/(O$139-O$140)*10))),1)</f>
        <v>5.9</v>
      </c>
      <c r="P118" s="153">
        <f t="shared" si="18"/>
        <v>8.5</v>
      </c>
      <c r="Q118" s="153">
        <f t="shared" si="19"/>
        <v>7.2</v>
      </c>
      <c r="R118" s="4">
        <f>IF('Indicator Data'!H120="No data","x",ROUND(IF('Indicator Data'!H120=0,0,IF('Indicator Data'!H120&gt;R$139,10,IF('Indicator Data'!H120&lt;R$140,0,10-(R$139-'Indicator Data'!H120)/(R$139-R$140)*10))),1))</f>
        <v>2</v>
      </c>
      <c r="S118" s="6">
        <f t="shared" si="20"/>
        <v>0.7</v>
      </c>
      <c r="T118" s="6">
        <f t="shared" si="21"/>
        <v>6.7</v>
      </c>
      <c r="U118" s="6">
        <f t="shared" si="22"/>
        <v>0.9</v>
      </c>
      <c r="V118" s="6">
        <f t="shared" si="23"/>
        <v>4.5999999999999996</v>
      </c>
      <c r="W118" s="14">
        <f t="shared" si="24"/>
        <v>3.7</v>
      </c>
      <c r="X118" s="4">
        <f>ROUND(IF('Indicator Data'!M120=0,0,IF('Indicator Data'!M120&gt;X$139,10,IF('Indicator Data'!M120&lt;X$140,0,10-(X$139-'Indicator Data'!M120)/(X$139-X$140)*10))),1)</f>
        <v>10</v>
      </c>
      <c r="Y118" s="4">
        <f>ROUND(IF('Indicator Data'!N120=0,0,IF('Indicator Data'!N120&gt;Y$139,10,IF('Indicator Data'!N120&lt;Y$140,0,10-(Y$139-'Indicator Data'!N120)/(Y$139-Y$140)*10))),1)</f>
        <v>10</v>
      </c>
      <c r="Z118" s="6">
        <f t="shared" si="25"/>
        <v>10</v>
      </c>
      <c r="AA118" s="6">
        <f>IF('Indicator Data'!K120=5,10,IF('Indicator Data'!K120=4,8,IF('Indicator Data'!K120=3,5,IF('Indicator Data'!K120=2,2,IF('Indicator Data'!K120=1,1,0)))))</f>
        <v>0</v>
      </c>
      <c r="AB118" s="191">
        <f>IF('Indicator Data'!L120="No data","x",IF('Indicator Data'!L120&gt;1000,10,IF('Indicator Data'!L120&gt;=500,9,IF('Indicator Data'!L120&gt;=240,8,IF('Indicator Data'!L120&gt;=120,7,IF('Indicator Data'!L120&gt;=60,6,IF('Indicator Data'!L120&gt;=20,5,IF('Indicator Data'!L120&gt;=1,4,0))))))))</f>
        <v>0</v>
      </c>
      <c r="AC118" s="6">
        <f t="shared" si="26"/>
        <v>0</v>
      </c>
      <c r="AD118" s="7">
        <f t="shared" si="27"/>
        <v>5</v>
      </c>
    </row>
    <row r="119" spans="1:30" s="11" customFormat="1" x14ac:dyDescent="0.25">
      <c r="A119" s="15" t="s">
        <v>745</v>
      </c>
      <c r="B119" s="15" t="s">
        <v>4</v>
      </c>
      <c r="C119" s="118" t="s">
        <v>747</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2.5</v>
      </c>
      <c r="F119" s="58">
        <f>'Indicator Data'!E121/'Indicator Data'!$BC121</f>
        <v>0</v>
      </c>
      <c r="G119" s="58">
        <f>'Indicator Data'!F121/'Indicator Data'!$BC121</f>
        <v>0</v>
      </c>
      <c r="H119" s="58">
        <f t="shared" si="14"/>
        <v>0</v>
      </c>
      <c r="I119" s="4">
        <f t="shared" si="15"/>
        <v>0</v>
      </c>
      <c r="J119" s="4">
        <f>ROUND(IF('Indicator Data'!I121=0,0,IF(LOG('Indicator Data'!I121)&gt;J$139,10,IF(LOG('Indicator Data'!I121)&lt;J$140,0,10-(J$139-LOG('Indicator Data'!I121))/(J$139-J$140)*10))),1)</f>
        <v>10</v>
      </c>
      <c r="K119" s="58">
        <f>'Indicator Data'!G121/'Indicator Data'!$BC121</f>
        <v>4.4922880631400268E-5</v>
      </c>
      <c r="L119" s="58">
        <f>'Indicator Data'!I121/'Indicator Data'!$BD121</f>
        <v>1.4685265822090954E-2</v>
      </c>
      <c r="M119" s="4">
        <f t="shared" si="16"/>
        <v>0</v>
      </c>
      <c r="N119" s="4">
        <f t="shared" si="17"/>
        <v>4.9000000000000004</v>
      </c>
      <c r="O119" s="4">
        <f>ROUND(IF('Indicator Data'!J121=0,0,IF('Indicator Data'!J121&gt;O$139,10,IF('Indicator Data'!J121&lt;O$140,0,10-(O$139-'Indicator Data'!J121)/(O$139-O$140)*10))),1)</f>
        <v>5.9</v>
      </c>
      <c r="P119" s="153">
        <f t="shared" si="18"/>
        <v>8.5</v>
      </c>
      <c r="Q119" s="153">
        <f t="shared" si="19"/>
        <v>7.2</v>
      </c>
      <c r="R119" s="4">
        <f>IF('Indicator Data'!H121="No data","x",ROUND(IF('Indicator Data'!H121=0,0,IF('Indicator Data'!H121&gt;R$139,10,IF('Indicator Data'!H121&lt;R$140,0,10-(R$139-'Indicator Data'!H121)/(R$139-R$140)*10))),1))</f>
        <v>0</v>
      </c>
      <c r="S119" s="6">
        <f t="shared" si="20"/>
        <v>2.5</v>
      </c>
      <c r="T119" s="6">
        <f t="shared" si="21"/>
        <v>0</v>
      </c>
      <c r="U119" s="6">
        <f t="shared" si="22"/>
        <v>0</v>
      </c>
      <c r="V119" s="6">
        <f t="shared" si="23"/>
        <v>3.6</v>
      </c>
      <c r="W119" s="14">
        <f t="shared" si="24"/>
        <v>1.7</v>
      </c>
      <c r="X119" s="4">
        <f>ROUND(IF('Indicator Data'!M121=0,0,IF('Indicator Data'!M121&gt;X$139,10,IF('Indicator Data'!M121&lt;X$140,0,10-(X$139-'Indicator Data'!M121)/(X$139-X$140)*10))),1)</f>
        <v>10</v>
      </c>
      <c r="Y119" s="4">
        <f>ROUND(IF('Indicator Data'!N121=0,0,IF('Indicator Data'!N121&gt;Y$139,10,IF('Indicator Data'!N121&lt;Y$140,0,10-(Y$139-'Indicator Data'!N121)/(Y$139-Y$140)*10))),1)</f>
        <v>10</v>
      </c>
      <c r="Z119" s="6">
        <f t="shared" si="25"/>
        <v>10</v>
      </c>
      <c r="AA119" s="6">
        <f>IF('Indicator Data'!K121=5,10,IF('Indicator Data'!K121=4,8,IF('Indicator Data'!K121=3,5,IF('Indicator Data'!K121=2,2,IF('Indicator Data'!K121=1,1,0)))))</f>
        <v>0</v>
      </c>
      <c r="AB119" s="191">
        <f>IF('Indicator Data'!L121="No data","x",IF('Indicator Data'!L121&gt;1000,10,IF('Indicator Data'!L121&gt;=500,9,IF('Indicator Data'!L121&gt;=240,8,IF('Indicator Data'!L121&gt;=120,7,IF('Indicator Data'!L121&gt;=60,6,IF('Indicator Data'!L121&gt;=20,5,IF('Indicator Data'!L121&gt;=1,4,0))))))))</f>
        <v>0</v>
      </c>
      <c r="AC119" s="6">
        <f t="shared" si="26"/>
        <v>0</v>
      </c>
      <c r="AD119" s="7">
        <f t="shared" si="27"/>
        <v>5</v>
      </c>
    </row>
    <row r="120" spans="1:30" s="11" customFormat="1" x14ac:dyDescent="0.25">
      <c r="A120" s="15" t="s">
        <v>746</v>
      </c>
      <c r="B120" s="15" t="s">
        <v>4</v>
      </c>
      <c r="C120" s="118" t="s">
        <v>748</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2.5</v>
      </c>
      <c r="F120" s="58">
        <f>'Indicator Data'!E122/'Indicator Data'!$BC122</f>
        <v>0</v>
      </c>
      <c r="G120" s="58">
        <f>'Indicator Data'!F122/'Indicator Data'!$BC122</f>
        <v>0</v>
      </c>
      <c r="H120" s="58">
        <f>F120*0.5+G120*0.25</f>
        <v>0</v>
      </c>
      <c r="I120" s="4">
        <f>ROUND(IF(H120=0,0,IF(H120&gt;I$139,10,IF(H120&lt;I$140,0,10-(I$139-H120)/(I$139-I$140)*10))),1)</f>
        <v>0</v>
      </c>
      <c r="J120" s="4">
        <f>ROUND(IF('Indicator Data'!I122=0,0,IF(LOG('Indicator Data'!I122)&gt;J$139,10,IF(LOG('Indicator Data'!I122)&lt;J$140,0,10-(J$139-LOG('Indicator Data'!I122))/(J$139-J$140)*10))),1)</f>
        <v>10</v>
      </c>
      <c r="K120" s="58">
        <f>'Indicator Data'!G122/'Indicator Data'!$BC122</f>
        <v>4.8591012972014746E-3</v>
      </c>
      <c r="L120" s="58">
        <f>'Indicator Data'!I122/'Indicator Data'!$BD122</f>
        <v>1.4685265822090954E-2</v>
      </c>
      <c r="M120" s="4">
        <f>ROUND(IF(K120&gt;M$139,10,IF(K120&lt;M$140,0,10-(M$139-K120)/(M$139-M$140)*10)),1)</f>
        <v>3.2</v>
      </c>
      <c r="N120" s="4">
        <f>ROUND(IF(L120&gt;N$139,10,IF(L120&lt;N$140,0,10-(N$139-L120)/(N$139-N$140)*10)),1)</f>
        <v>4.9000000000000004</v>
      </c>
      <c r="O120" s="4">
        <f>ROUND(IF('Indicator Data'!J122=0,0,IF('Indicator Data'!J122&gt;O$139,10,IF('Indicator Data'!J122&lt;O$140,0,10-(O$139-'Indicator Data'!J122)/(O$139-O$140)*10))),1)</f>
        <v>5.9</v>
      </c>
      <c r="P120" s="153">
        <f>ROUND((10-GEOMEAN(((10-N120)/10*9+1),((10-J120)/10*9+1)))/9*10,1)</f>
        <v>8.5</v>
      </c>
      <c r="Q120" s="153">
        <f>ROUND(AVERAGE(P120,O120),1)</f>
        <v>7.2</v>
      </c>
      <c r="R120" s="4">
        <f>IF('Indicator Data'!H122="No data","x",ROUND(IF('Indicator Data'!H122=0,0,IF('Indicator Data'!H122&gt;R$139,10,IF('Indicator Data'!H122&lt;R$140,0,10-(R$139-'Indicator Data'!H122)/(R$139-R$140)*10))),1))</f>
        <v>0</v>
      </c>
      <c r="S120" s="6">
        <f>E120</f>
        <v>2.5</v>
      </c>
      <c r="T120" s="6">
        <f>ROUND((10-GEOMEAN(((10-D120)/10*9+1),((10-M120)/10*9+1)))/9*10,1)</f>
        <v>2</v>
      </c>
      <c r="U120" s="6">
        <f>I120</f>
        <v>0</v>
      </c>
      <c r="V120" s="6">
        <f>ROUND(AVERAGE(Q120,R120),1)</f>
        <v>3.6</v>
      </c>
      <c r="W120" s="14">
        <f>IF(S120="x",ROUND((10-GEOMEAN(((10-T120)/10*9+1),((10-U120)/10*9+1),((10-V120)/10*9+1)))/9*10,1),ROUND((10-GEOMEAN(((10-S120)/10*9+1),((10-T120)/10*9+1),((10-U120)/10*9+1),((10-V120)/10*9+1)))/9*10,1))</f>
        <v>2.1</v>
      </c>
      <c r="X120" s="4">
        <f>ROUND(IF('Indicator Data'!M122=0,0,IF('Indicator Data'!M122&gt;X$139,10,IF('Indicator Data'!M122&lt;X$140,0,10-(X$139-'Indicator Data'!M122)/(X$139-X$140)*10))),1)</f>
        <v>10</v>
      </c>
      <c r="Y120" s="4">
        <f>ROUND(IF('Indicator Data'!N122=0,0,IF('Indicator Data'!N122&gt;Y$139,10,IF('Indicator Data'!N122&lt;Y$140,0,10-(Y$139-'Indicator Data'!N122)/(Y$139-Y$140)*10))),1)</f>
        <v>10</v>
      </c>
      <c r="Z120" s="6">
        <f>ROUND((10-GEOMEAN(((10-X120)/10*9+1),((10-Y120)/10*9+1)))/9*10,1)</f>
        <v>10</v>
      </c>
      <c r="AA120" s="6">
        <f>IF('Indicator Data'!K122=5,10,IF('Indicator Data'!K122=4,8,IF('Indicator Data'!K122=3,5,IF('Indicator Data'!K122=2,2,IF('Indicator Data'!K122=1,1,0)))))</f>
        <v>0</v>
      </c>
      <c r="AB120" s="191">
        <f>IF('Indicator Data'!L122="No data","x",IF('Indicator Data'!L122&gt;1000,10,IF('Indicator Data'!L122&gt;=500,9,IF('Indicator Data'!L122&gt;=240,8,IF('Indicator Data'!L122&gt;=120,7,IF('Indicator Data'!L122&gt;=60,6,IF('Indicator Data'!L122&gt;=20,5,IF('Indicator Data'!L122&gt;=1,4,0))))))))</f>
        <v>4</v>
      </c>
      <c r="AC120" s="6">
        <f>ROUND(IF(AB120="x",AA120,IF(AB120&gt;AA120,AB120,AA120)),1)</f>
        <v>4</v>
      </c>
      <c r="AD120" s="7">
        <f>ROUND(IF(AC120&gt;=8,AC120,AVERAGE(Z120,AC120)),1)</f>
        <v>7</v>
      </c>
    </row>
    <row r="121" spans="1:30" s="11" customFormat="1" x14ac:dyDescent="0.25">
      <c r="A121" s="11" t="s">
        <v>436</v>
      </c>
      <c r="B121" s="30" t="s">
        <v>4</v>
      </c>
      <c r="C121" s="30" t="s">
        <v>565</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3.6</v>
      </c>
      <c r="F121" s="58">
        <f>'Indicator Data'!E123/'Indicator Data'!$BC123</f>
        <v>0.31173965280886162</v>
      </c>
      <c r="G121" s="58">
        <f>'Indicator Data'!F123/'Indicator Data'!$BC123</f>
        <v>1.0502107835948607E-2</v>
      </c>
      <c r="H121" s="58">
        <f>F121*0.5+G121*0.25</f>
        <v>0.15849535336341797</v>
      </c>
      <c r="I121" s="4">
        <f>ROUND(IF(H121=0,0,IF(H121&gt;I$139,10,IF(H121&lt;I$140,0,10-(I$139-H121)/(I$139-I$140)*10))),1)</f>
        <v>4</v>
      </c>
      <c r="J121" s="4">
        <f>ROUND(IF('Indicator Data'!I123=0,0,IF(LOG('Indicator Data'!I123)&gt;J$139,10,IF(LOG('Indicator Data'!I123)&lt;J$140,0,10-(J$139-LOG('Indicator Data'!I123))/(J$139-J$140)*10))),1)</f>
        <v>10</v>
      </c>
      <c r="K121" s="58">
        <f>'Indicator Data'!G123/'Indicator Data'!$BC123</f>
        <v>1.3336957157459276E-3</v>
      </c>
      <c r="L121" s="58">
        <f>'Indicator Data'!I123/'Indicator Data'!$BD123</f>
        <v>1.4685265822090954E-2</v>
      </c>
      <c r="M121" s="4">
        <f>ROUND(IF(K121&gt;M$139,10,IF(K121&lt;M$140,0,10-(M$139-K121)/(M$139-M$140)*10)),1)</f>
        <v>0.9</v>
      </c>
      <c r="N121" s="4">
        <f>ROUND(IF(L121&gt;N$139,10,IF(L121&lt;N$140,0,10-(N$139-L121)/(N$139-N$140)*10)),1)</f>
        <v>4.9000000000000004</v>
      </c>
      <c r="O121" s="4">
        <f>ROUND(IF('Indicator Data'!J123=0,0,IF('Indicator Data'!J123&gt;O$139,10,IF('Indicator Data'!J123&lt;O$140,0,10-(O$139-'Indicator Data'!J123)/(O$139-O$140)*10))),1)</f>
        <v>5.9</v>
      </c>
      <c r="P121" s="153">
        <f>ROUND((10-GEOMEAN(((10-N121)/10*9+1),((10-J121)/10*9+1)))/9*10,1)</f>
        <v>8.5</v>
      </c>
      <c r="Q121" s="153">
        <f>ROUND(AVERAGE(P121,O121),1)</f>
        <v>7.2</v>
      </c>
      <c r="R121" s="4">
        <f>IF('Indicator Data'!H123="No data","x",ROUND(IF('Indicator Data'!H123=0,0,IF('Indicator Data'!H123&gt;R$139,10,IF('Indicator Data'!H123&lt;R$140,0,10-(R$139-'Indicator Data'!H123)/(R$139-R$140)*10))),1))</f>
        <v>3</v>
      </c>
      <c r="S121" s="6">
        <f>E121</f>
        <v>3.6</v>
      </c>
      <c r="T121" s="6">
        <f>ROUND((10-GEOMEAN(((10-D121)/10*9+1),((10-M121)/10*9+1)))/9*10,1)</f>
        <v>2.1</v>
      </c>
      <c r="U121" s="6">
        <f>I121</f>
        <v>4</v>
      </c>
      <c r="V121" s="6">
        <f>ROUND(AVERAGE(Q121,R121),1)</f>
        <v>5.0999999999999996</v>
      </c>
      <c r="W121" s="14">
        <f>IF(S121="x",ROUND((10-GEOMEAN(((10-T121)/10*9+1),((10-U121)/10*9+1),((10-V121)/10*9+1)))/9*10,1),ROUND((10-GEOMEAN(((10-S121)/10*9+1),((10-T121)/10*9+1),((10-U121)/10*9+1),((10-V121)/10*9+1)))/9*10,1))</f>
        <v>3.8</v>
      </c>
      <c r="X121" s="4">
        <f>ROUND(IF('Indicator Data'!M123=0,0,IF('Indicator Data'!M123&gt;X$139,10,IF('Indicator Data'!M123&lt;X$140,0,10-(X$139-'Indicator Data'!M123)/(X$139-X$140)*10))),1)</f>
        <v>10</v>
      </c>
      <c r="Y121" s="4">
        <f>ROUND(IF('Indicator Data'!N123=0,0,IF('Indicator Data'!N123&gt;Y$139,10,IF('Indicator Data'!N123&lt;Y$140,0,10-(Y$139-'Indicator Data'!N123)/(Y$139-Y$140)*10))),1)</f>
        <v>10</v>
      </c>
      <c r="Z121" s="6">
        <f>ROUND((10-GEOMEAN(((10-X121)/10*9+1),((10-Y121)/10*9+1)))/9*10,1)</f>
        <v>10</v>
      </c>
      <c r="AA121" s="6">
        <f>IF('Indicator Data'!K123=5,10,IF('Indicator Data'!K123=4,8,IF('Indicator Data'!K123=3,5,IF('Indicator Data'!K123=2,2,IF('Indicator Data'!K123=1,1,0)))))</f>
        <v>0</v>
      </c>
      <c r="AB121" s="191">
        <f>IF('Indicator Data'!L123="No data","x",IF('Indicator Data'!L123&gt;1000,10,IF('Indicator Data'!L123&gt;=500,9,IF('Indicator Data'!L123&gt;=240,8,IF('Indicator Data'!L123&gt;=120,7,IF('Indicator Data'!L123&gt;=60,6,IF('Indicator Data'!L123&gt;=20,5,IF('Indicator Data'!L123&gt;=1,4,0))))))))</f>
        <v>0</v>
      </c>
      <c r="AC121" s="6">
        <f>ROUND(IF(AB121="x",AA121,IF(AB121&gt;AA121,AB121,AA121)),1)</f>
        <v>0</v>
      </c>
      <c r="AD121" s="7">
        <f>ROUND(IF(AC121&gt;=8,AC121,AVERAGE(Z121,AC121)),1)</f>
        <v>5</v>
      </c>
    </row>
    <row r="122" spans="1:30" s="11" customFormat="1" x14ac:dyDescent="0.25">
      <c r="A122" s="11" t="s">
        <v>437</v>
      </c>
      <c r="B122" s="30" t="s">
        <v>4</v>
      </c>
      <c r="C122" s="30" t="s">
        <v>566</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2.9</v>
      </c>
      <c r="F122" s="58">
        <f>'Indicator Data'!E124/'Indicator Data'!$BC124</f>
        <v>0.4204639435993287</v>
      </c>
      <c r="G122" s="58">
        <f>'Indicator Data'!F124/'Indicator Data'!$BC124</f>
        <v>1.6755125209342225E-3</v>
      </c>
      <c r="H122" s="58">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8">
        <f>'Indicator Data'!G124/'Indicator Data'!$BC124</f>
        <v>2.6211290203546823E-2</v>
      </c>
      <c r="L122" s="58">
        <f>'Indicator Data'!I124/'Indicator Data'!$BD124</f>
        <v>1.4685265822090954E-2</v>
      </c>
      <c r="M122" s="4">
        <f t="shared" ref="M122:M137" si="30">ROUND(IF(K122&gt;M$139,10,IF(K122&lt;M$140,0,10-(M$139-K122)/(M$139-M$140)*10)),1)</f>
        <v>10</v>
      </c>
      <c r="N122" s="4">
        <f t="shared" ref="N122:N137" si="31">ROUND(IF(L122&gt;N$139,10,IF(L122&lt;N$140,0,10-(N$139-L122)/(N$139-N$140)*10)),1)</f>
        <v>4.9000000000000004</v>
      </c>
      <c r="O122" s="4">
        <f>ROUND(IF('Indicator Data'!J124=0,0,IF('Indicator Data'!J124&gt;O$139,10,IF('Indicator Data'!J124&lt;O$140,0,10-(O$139-'Indicator Data'!J124)/(O$139-O$140)*10))),1)</f>
        <v>5.9</v>
      </c>
      <c r="P122" s="153">
        <f t="shared" ref="P122:P137" si="32">ROUND((10-GEOMEAN(((10-N122)/10*9+1),((10-J122)/10*9+1)))/9*10,1)</f>
        <v>8.5</v>
      </c>
      <c r="Q122" s="153">
        <f t="shared" ref="Q122:Q137" si="33">ROUND(AVERAGE(P122,O122),1)</f>
        <v>7.2</v>
      </c>
      <c r="R122" s="4">
        <f>IF('Indicator Data'!H124="No data","x",ROUND(IF('Indicator Data'!H124=0,0,IF('Indicator Data'!H124&gt;R$139,10,IF('Indicator Data'!H124&lt;R$140,0,10-(R$139-'Indicator Data'!H124)/(R$139-R$140)*10))),1))</f>
        <v>5</v>
      </c>
      <c r="S122" s="6">
        <f t="shared" ref="S122:S137" si="34">E122</f>
        <v>2.9</v>
      </c>
      <c r="T122" s="6">
        <f t="shared" ref="T122:T137" si="35">ROUND((10-GEOMEAN(((10-D122)/10*9+1),((10-M122)/10*9+1)))/9*10,1)</f>
        <v>9.1</v>
      </c>
      <c r="U122" s="6">
        <f t="shared" ref="U122:U137" si="36">I122</f>
        <v>5.3</v>
      </c>
      <c r="V122" s="6">
        <f t="shared" ref="V122:V137" si="37">ROUND(AVERAGE(Q122,R122),1)</f>
        <v>6.1</v>
      </c>
      <c r="W122" s="14">
        <f t="shared" ref="W122:W137" si="38">IF(S122="x",ROUND((10-GEOMEAN(((10-T122)/10*9+1),((10-U122)/10*9+1),((10-V122)/10*9+1)))/9*10,1),ROUND((10-GEOMEAN(((10-S122)/10*9+1),((10-T122)/10*9+1),((10-U122)/10*9+1),((10-V122)/10*9+1)))/9*10,1))</f>
        <v>6.4</v>
      </c>
      <c r="X122" s="4">
        <f>ROUND(IF('Indicator Data'!M124=0,0,IF('Indicator Data'!M124&gt;X$139,10,IF('Indicator Data'!M124&lt;X$140,0,10-(X$139-'Indicator Data'!M124)/(X$139-X$140)*10))),1)</f>
        <v>10</v>
      </c>
      <c r="Y122" s="4">
        <f>ROUND(IF('Indicator Data'!N124=0,0,IF('Indicator Data'!N124&gt;Y$139,10,IF('Indicator Data'!N124&lt;Y$140,0,10-(Y$139-'Indicator Data'!N124)/(Y$139-Y$140)*10))),1)</f>
        <v>10</v>
      </c>
      <c r="Z122" s="6">
        <f t="shared" ref="Z122:Z137" si="39">ROUND((10-GEOMEAN(((10-X122)/10*9+1),((10-Y122)/10*9+1)))/9*10,1)</f>
        <v>10</v>
      </c>
      <c r="AA122" s="6">
        <f>IF('Indicator Data'!K124=5,10,IF('Indicator Data'!K124=4,8,IF('Indicator Data'!K124=3,5,IF('Indicator Data'!K124=2,2,IF('Indicator Data'!K124=1,1,0)))))</f>
        <v>0</v>
      </c>
      <c r="AB122" s="191">
        <f>IF('Indicator Data'!L124="No data","x",IF('Indicator Data'!L124&gt;1000,10,IF('Indicator Data'!L124&gt;=500,9,IF('Indicator Data'!L124&gt;=240,8,IF('Indicator Data'!L124&gt;=120,7,IF('Indicator Data'!L124&gt;=60,6,IF('Indicator Data'!L124&gt;=20,5,IF('Indicator Data'!L124&gt;=1,4,0))))))))</f>
        <v>4</v>
      </c>
      <c r="AC122" s="6">
        <f t="shared" ref="AC122:AC137" si="40">ROUND(IF(AB122="x",AA122,IF(AB122&gt;AA122,AB122,AA122)),1)</f>
        <v>4</v>
      </c>
      <c r="AD122" s="7">
        <f t="shared" ref="AD122:AD137" si="41">ROUND(IF(AC122&gt;=8,AC122,AVERAGE(Z122,AC122)),1)</f>
        <v>7</v>
      </c>
    </row>
    <row r="123" spans="1:30" s="11" customFormat="1" x14ac:dyDescent="0.25">
      <c r="A123" s="11" t="s">
        <v>438</v>
      </c>
      <c r="B123" s="30" t="s">
        <v>4</v>
      </c>
      <c r="C123" s="30" t="s">
        <v>567</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5.4</v>
      </c>
      <c r="F123" s="58">
        <f>'Indicator Data'!E125/'Indicator Data'!$BC125</f>
        <v>0.43281115588477143</v>
      </c>
      <c r="G123" s="58">
        <f>'Indicator Data'!F125/'Indicator Data'!$BC125</f>
        <v>0.10377427928599617</v>
      </c>
      <c r="H123" s="58">
        <f t="shared" si="28"/>
        <v>0.24234914776388475</v>
      </c>
      <c r="I123" s="4">
        <f t="shared" si="29"/>
        <v>6.1</v>
      </c>
      <c r="J123" s="4">
        <f>ROUND(IF('Indicator Data'!I125=0,0,IF(LOG('Indicator Data'!I125)&gt;J$139,10,IF(LOG('Indicator Data'!I125)&lt;J$140,0,10-(J$139-LOG('Indicator Data'!I125))/(J$139-J$140)*10))),1)</f>
        <v>10</v>
      </c>
      <c r="K123" s="58">
        <f>'Indicator Data'!G125/'Indicator Data'!$BC125</f>
        <v>2.6905911960056685E-2</v>
      </c>
      <c r="L123" s="58">
        <f>'Indicator Data'!I125/'Indicator Data'!$BD125</f>
        <v>1.4685265822090954E-2</v>
      </c>
      <c r="M123" s="4">
        <f t="shared" si="30"/>
        <v>10</v>
      </c>
      <c r="N123" s="4">
        <f t="shared" si="31"/>
        <v>4.9000000000000004</v>
      </c>
      <c r="O123" s="4">
        <f>ROUND(IF('Indicator Data'!J125=0,0,IF('Indicator Data'!J125&gt;O$139,10,IF('Indicator Data'!J125&lt;O$140,0,10-(O$139-'Indicator Data'!J125)/(O$139-O$140)*10))),1)</f>
        <v>5.9</v>
      </c>
      <c r="P123" s="153">
        <f t="shared" si="32"/>
        <v>8.5</v>
      </c>
      <c r="Q123" s="153">
        <f t="shared" si="33"/>
        <v>7.2</v>
      </c>
      <c r="R123" s="4">
        <f>IF('Indicator Data'!H125="No data","x",ROUND(IF('Indicator Data'!H125=0,0,IF('Indicator Data'!H125&gt;R$139,10,IF('Indicator Data'!H125&lt;R$140,0,10-(R$139-'Indicator Data'!H125)/(R$139-R$140)*10))),1))</f>
        <v>3</v>
      </c>
      <c r="S123" s="6">
        <f t="shared" si="34"/>
        <v>5.4</v>
      </c>
      <c r="T123" s="6">
        <f t="shared" si="35"/>
        <v>8.9</v>
      </c>
      <c r="U123" s="6">
        <f t="shared" si="36"/>
        <v>6.1</v>
      </c>
      <c r="V123" s="6">
        <f t="shared" si="37"/>
        <v>5.0999999999999996</v>
      </c>
      <c r="W123" s="14">
        <f t="shared" si="38"/>
        <v>6.7</v>
      </c>
      <c r="X123" s="4">
        <f>ROUND(IF('Indicator Data'!M125=0,0,IF('Indicator Data'!M125&gt;X$139,10,IF('Indicator Data'!M125&lt;X$140,0,10-(X$139-'Indicator Data'!M125)/(X$139-X$140)*10))),1)</f>
        <v>10</v>
      </c>
      <c r="Y123" s="4">
        <f>ROUND(IF('Indicator Data'!N125=0,0,IF('Indicator Data'!N125&gt;Y$139,10,IF('Indicator Data'!N125&lt;Y$140,0,10-(Y$139-'Indicator Data'!N125)/(Y$139-Y$140)*10))),1)</f>
        <v>10</v>
      </c>
      <c r="Z123" s="6">
        <f t="shared" si="39"/>
        <v>10</v>
      </c>
      <c r="AA123" s="6">
        <f>IF('Indicator Data'!K125=5,10,IF('Indicator Data'!K125=4,8,IF('Indicator Data'!K125=3,5,IF('Indicator Data'!K125=2,2,IF('Indicator Data'!K125=1,1,0)))))</f>
        <v>0</v>
      </c>
      <c r="AB123" s="191">
        <f>IF('Indicator Data'!L125="No data","x",IF('Indicator Data'!L125&gt;1000,10,IF('Indicator Data'!L125&gt;=500,9,IF('Indicator Data'!L125&gt;=240,8,IF('Indicator Data'!L125&gt;=120,7,IF('Indicator Data'!L125&gt;=60,6,IF('Indicator Data'!L125&gt;=20,5,IF('Indicator Data'!L125&gt;=1,4,0))))))))</f>
        <v>0</v>
      </c>
      <c r="AC123" s="6">
        <f t="shared" si="40"/>
        <v>0</v>
      </c>
      <c r="AD123" s="7">
        <f t="shared" si="41"/>
        <v>5</v>
      </c>
    </row>
    <row r="124" spans="1:30" s="11" customFormat="1" x14ac:dyDescent="0.25">
      <c r="A124" s="11" t="s">
        <v>439</v>
      </c>
      <c r="B124" s="30" t="s">
        <v>4</v>
      </c>
      <c r="C124" s="30" t="s">
        <v>568</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3.9</v>
      </c>
      <c r="F124" s="58">
        <f>'Indicator Data'!E126/'Indicator Data'!$BC126</f>
        <v>0.21848682938513467</v>
      </c>
      <c r="G124" s="58">
        <f>'Indicator Data'!F126/'Indicator Data'!$BC126</f>
        <v>0.28745999786871529</v>
      </c>
      <c r="H124" s="58">
        <f t="shared" si="28"/>
        <v>0.18110841415974616</v>
      </c>
      <c r="I124" s="4">
        <f t="shared" si="29"/>
        <v>4.5</v>
      </c>
      <c r="J124" s="4">
        <f>ROUND(IF('Indicator Data'!I126=0,0,IF(LOG('Indicator Data'!I126)&gt;J$139,10,IF(LOG('Indicator Data'!I126)&lt;J$140,0,10-(J$139-LOG('Indicator Data'!I126))/(J$139-J$140)*10))),1)</f>
        <v>10</v>
      </c>
      <c r="K124" s="58">
        <f>'Indicator Data'!G126/'Indicator Data'!$BC126</f>
        <v>1.5900235343830275E-2</v>
      </c>
      <c r="L124" s="58">
        <f>'Indicator Data'!I126/'Indicator Data'!$BD126</f>
        <v>1.4685265822090954E-2</v>
      </c>
      <c r="M124" s="4">
        <f t="shared" si="30"/>
        <v>10</v>
      </c>
      <c r="N124" s="4">
        <f t="shared" si="31"/>
        <v>4.9000000000000004</v>
      </c>
      <c r="O124" s="4">
        <f>ROUND(IF('Indicator Data'!J126=0,0,IF('Indicator Data'!J126&gt;O$139,10,IF('Indicator Data'!J126&lt;O$140,0,10-(O$139-'Indicator Data'!J126)/(O$139-O$140)*10))),1)</f>
        <v>5.9</v>
      </c>
      <c r="P124" s="153">
        <f t="shared" si="32"/>
        <v>8.5</v>
      </c>
      <c r="Q124" s="153">
        <f t="shared" si="33"/>
        <v>7.2</v>
      </c>
      <c r="R124" s="4">
        <f>IF('Indicator Data'!H126="No data","x",ROUND(IF('Indicator Data'!H126=0,0,IF('Indicator Data'!H126&gt;R$139,10,IF('Indicator Data'!H126&lt;R$140,0,10-(R$139-'Indicator Data'!H126)/(R$139-R$140)*10))),1))</f>
        <v>3</v>
      </c>
      <c r="S124" s="6">
        <f t="shared" si="34"/>
        <v>3.9</v>
      </c>
      <c r="T124" s="6">
        <f t="shared" si="35"/>
        <v>8.9</v>
      </c>
      <c r="U124" s="6">
        <f t="shared" si="36"/>
        <v>4.5</v>
      </c>
      <c r="V124" s="6">
        <f t="shared" si="37"/>
        <v>5.0999999999999996</v>
      </c>
      <c r="W124" s="14">
        <f t="shared" si="38"/>
        <v>6.1</v>
      </c>
      <c r="X124" s="4">
        <f>ROUND(IF('Indicator Data'!M126=0,0,IF('Indicator Data'!M126&gt;X$139,10,IF('Indicator Data'!M126&lt;X$140,0,10-(X$139-'Indicator Data'!M126)/(X$139-X$140)*10))),1)</f>
        <v>10</v>
      </c>
      <c r="Y124" s="4">
        <f>ROUND(IF('Indicator Data'!N126=0,0,IF('Indicator Data'!N126&gt;Y$139,10,IF('Indicator Data'!N126&lt;Y$140,0,10-(Y$139-'Indicator Data'!N126)/(Y$139-Y$140)*10))),1)</f>
        <v>10</v>
      </c>
      <c r="Z124" s="6">
        <f t="shared" si="39"/>
        <v>10</v>
      </c>
      <c r="AA124" s="6">
        <f>IF('Indicator Data'!K126=5,10,IF('Indicator Data'!K126=4,8,IF('Indicator Data'!K126=3,5,IF('Indicator Data'!K126=2,2,IF('Indicator Data'!K126=1,1,0)))))</f>
        <v>5</v>
      </c>
      <c r="AB124" s="191">
        <f>IF('Indicator Data'!L126="No data","x",IF('Indicator Data'!L126&gt;1000,10,IF('Indicator Data'!L126&gt;=500,9,IF('Indicator Data'!L126&gt;=240,8,IF('Indicator Data'!L126&gt;=120,7,IF('Indicator Data'!L126&gt;=60,6,IF('Indicator Data'!L126&gt;=20,5,IF('Indicator Data'!L126&gt;=1,4,0))))))))</f>
        <v>5</v>
      </c>
      <c r="AC124" s="6">
        <f t="shared" si="40"/>
        <v>5</v>
      </c>
      <c r="AD124" s="7">
        <f t="shared" si="41"/>
        <v>7.5</v>
      </c>
    </row>
    <row r="125" spans="1:30" s="11" customFormat="1" x14ac:dyDescent="0.25">
      <c r="A125" s="11" t="s">
        <v>440</v>
      </c>
      <c r="B125" s="30" t="s">
        <v>4</v>
      </c>
      <c r="C125" s="30" t="s">
        <v>569</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1.8</v>
      </c>
      <c r="F125" s="58">
        <f>'Indicator Data'!E127/'Indicator Data'!$BC127</f>
        <v>0.1111567525164637</v>
      </c>
      <c r="G125" s="58">
        <f>'Indicator Data'!F127/'Indicator Data'!$BC127</f>
        <v>0.39921400702276466</v>
      </c>
      <c r="H125" s="58">
        <f t="shared" si="28"/>
        <v>0.155381878013923</v>
      </c>
      <c r="I125" s="4">
        <f t="shared" si="29"/>
        <v>3.9</v>
      </c>
      <c r="J125" s="4">
        <f>ROUND(IF('Indicator Data'!I127=0,0,IF(LOG('Indicator Data'!I127)&gt;J$139,10,IF(LOG('Indicator Data'!I127)&lt;J$140,0,10-(J$139-LOG('Indicator Data'!I127))/(J$139-J$140)*10))),1)</f>
        <v>10</v>
      </c>
      <c r="K125" s="58">
        <f>'Indicator Data'!G127/'Indicator Data'!$BC127</f>
        <v>1.7115182252012387E-3</v>
      </c>
      <c r="L125" s="58">
        <f>'Indicator Data'!I127/'Indicator Data'!$BD127</f>
        <v>1.4685265822090954E-2</v>
      </c>
      <c r="M125" s="4">
        <f t="shared" si="30"/>
        <v>1.1000000000000001</v>
      </c>
      <c r="N125" s="4">
        <f t="shared" si="31"/>
        <v>4.9000000000000004</v>
      </c>
      <c r="O125" s="4">
        <f>ROUND(IF('Indicator Data'!J127=0,0,IF('Indicator Data'!J127&gt;O$139,10,IF('Indicator Data'!J127&lt;O$140,0,10-(O$139-'Indicator Data'!J127)/(O$139-O$140)*10))),1)</f>
        <v>5.9</v>
      </c>
      <c r="P125" s="153">
        <f t="shared" si="32"/>
        <v>8.5</v>
      </c>
      <c r="Q125" s="153">
        <f t="shared" si="33"/>
        <v>7.2</v>
      </c>
      <c r="R125" s="4">
        <f>IF('Indicator Data'!H127="No data","x",ROUND(IF('Indicator Data'!H127=0,0,IF('Indicator Data'!H127&gt;R$139,10,IF('Indicator Data'!H127&lt;R$140,0,10-(R$139-'Indicator Data'!H127)/(R$139-R$140)*10))),1))</f>
        <v>3</v>
      </c>
      <c r="S125" s="6">
        <f t="shared" si="34"/>
        <v>1.8</v>
      </c>
      <c r="T125" s="6">
        <f t="shared" si="35"/>
        <v>2.2999999999999998</v>
      </c>
      <c r="U125" s="6">
        <f t="shared" si="36"/>
        <v>3.9</v>
      </c>
      <c r="V125" s="6">
        <f t="shared" si="37"/>
        <v>5.0999999999999996</v>
      </c>
      <c r="W125" s="14">
        <f t="shared" si="38"/>
        <v>3.4</v>
      </c>
      <c r="X125" s="4">
        <f>ROUND(IF('Indicator Data'!M127=0,0,IF('Indicator Data'!M127&gt;X$139,10,IF('Indicator Data'!M127&lt;X$140,0,10-(X$139-'Indicator Data'!M127)/(X$139-X$140)*10))),1)</f>
        <v>10</v>
      </c>
      <c r="Y125" s="4">
        <f>ROUND(IF('Indicator Data'!N127=0,0,IF('Indicator Data'!N127&gt;Y$139,10,IF('Indicator Data'!N127&lt;Y$140,0,10-(Y$139-'Indicator Data'!N127)/(Y$139-Y$140)*10))),1)</f>
        <v>10</v>
      </c>
      <c r="Z125" s="6">
        <f t="shared" si="39"/>
        <v>10</v>
      </c>
      <c r="AA125" s="6">
        <f>IF('Indicator Data'!K127=5,10,IF('Indicator Data'!K127=4,8,IF('Indicator Data'!K127=3,5,IF('Indicator Data'!K127=2,2,IF('Indicator Data'!K127=1,1,0)))))</f>
        <v>0</v>
      </c>
      <c r="AB125" s="191">
        <f>IF('Indicator Data'!L127="No data","x",IF('Indicator Data'!L127&gt;1000,10,IF('Indicator Data'!L127&gt;=500,9,IF('Indicator Data'!L127&gt;=240,8,IF('Indicator Data'!L127&gt;=120,7,IF('Indicator Data'!L127&gt;=60,6,IF('Indicator Data'!L127&gt;=20,5,IF('Indicator Data'!L127&gt;=1,4,0))))))))</f>
        <v>0</v>
      </c>
      <c r="AC125" s="6">
        <f t="shared" si="40"/>
        <v>0</v>
      </c>
      <c r="AD125" s="7">
        <f t="shared" si="41"/>
        <v>5</v>
      </c>
    </row>
    <row r="126" spans="1:30" s="11" customFormat="1" x14ac:dyDescent="0.25">
      <c r="A126" s="11" t="s">
        <v>441</v>
      </c>
      <c r="B126" s="30" t="s">
        <v>4</v>
      </c>
      <c r="C126" s="30" t="s">
        <v>570</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1.8</v>
      </c>
      <c r="F126" s="58">
        <f>'Indicator Data'!E128/'Indicator Data'!$BC128</f>
        <v>0.4557606804697748</v>
      </c>
      <c r="G126" s="58">
        <f>'Indicator Data'!F128/'Indicator Data'!$BC128</f>
        <v>9.6839893126970361E-2</v>
      </c>
      <c r="H126" s="58">
        <f t="shared" si="28"/>
        <v>0.25209031351662997</v>
      </c>
      <c r="I126" s="4">
        <f t="shared" si="29"/>
        <v>6.3</v>
      </c>
      <c r="J126" s="4">
        <f>ROUND(IF('Indicator Data'!I128=0,0,IF(LOG('Indicator Data'!I128)&gt;J$139,10,IF(LOG('Indicator Data'!I128)&lt;J$140,0,10-(J$139-LOG('Indicator Data'!I128))/(J$139-J$140)*10))),1)</f>
        <v>10</v>
      </c>
      <c r="K126" s="58">
        <f>'Indicator Data'!G128/'Indicator Data'!$BC128</f>
        <v>1.1902518024488485E-2</v>
      </c>
      <c r="L126" s="58">
        <f>'Indicator Data'!I128/'Indicator Data'!$BD128</f>
        <v>1.4685265822090954E-2</v>
      </c>
      <c r="M126" s="4">
        <f t="shared" si="30"/>
        <v>7.9</v>
      </c>
      <c r="N126" s="4">
        <f t="shared" si="31"/>
        <v>4.9000000000000004</v>
      </c>
      <c r="O126" s="4">
        <f>ROUND(IF('Indicator Data'!J128=0,0,IF('Indicator Data'!J128&gt;O$139,10,IF('Indicator Data'!J128&lt;O$140,0,10-(O$139-'Indicator Data'!J128)/(O$139-O$140)*10))),1)</f>
        <v>5.9</v>
      </c>
      <c r="P126" s="153">
        <f t="shared" si="32"/>
        <v>8.5</v>
      </c>
      <c r="Q126" s="153">
        <f t="shared" si="33"/>
        <v>7.2</v>
      </c>
      <c r="R126" s="4">
        <f>IF('Indicator Data'!H128="No data","x",ROUND(IF('Indicator Data'!H128=0,0,IF('Indicator Data'!H128&gt;R$139,10,IF('Indicator Data'!H128&lt;R$140,0,10-(R$139-'Indicator Data'!H128)/(R$139-R$140)*10))),1))</f>
        <v>1</v>
      </c>
      <c r="S126" s="6">
        <f t="shared" si="34"/>
        <v>1.8</v>
      </c>
      <c r="T126" s="6">
        <f t="shared" si="35"/>
        <v>7.6</v>
      </c>
      <c r="U126" s="6">
        <f t="shared" si="36"/>
        <v>6.3</v>
      </c>
      <c r="V126" s="6">
        <f t="shared" si="37"/>
        <v>4.0999999999999996</v>
      </c>
      <c r="W126" s="14">
        <f t="shared" si="38"/>
        <v>5.3</v>
      </c>
      <c r="X126" s="4">
        <f>ROUND(IF('Indicator Data'!M128=0,0,IF('Indicator Data'!M128&gt;X$139,10,IF('Indicator Data'!M128&lt;X$140,0,10-(X$139-'Indicator Data'!M128)/(X$139-X$140)*10))),1)</f>
        <v>10</v>
      </c>
      <c r="Y126" s="4">
        <f>ROUND(IF('Indicator Data'!N128=0,0,IF('Indicator Data'!N128&gt;Y$139,10,IF('Indicator Data'!N128&lt;Y$140,0,10-(Y$139-'Indicator Data'!N128)/(Y$139-Y$140)*10))),1)</f>
        <v>10</v>
      </c>
      <c r="Z126" s="6">
        <f t="shared" si="39"/>
        <v>10</v>
      </c>
      <c r="AA126" s="6">
        <f>IF('Indicator Data'!K128=5,10,IF('Indicator Data'!K128=4,8,IF('Indicator Data'!K128=3,5,IF('Indicator Data'!K128=2,2,IF('Indicator Data'!K128=1,1,0)))))</f>
        <v>5</v>
      </c>
      <c r="AB126" s="191">
        <f>IF('Indicator Data'!L128="No data","x",IF('Indicator Data'!L128&gt;1000,10,IF('Indicator Data'!L128&gt;=500,9,IF('Indicator Data'!L128&gt;=240,8,IF('Indicator Data'!L128&gt;=120,7,IF('Indicator Data'!L128&gt;=60,6,IF('Indicator Data'!L128&gt;=20,5,IF('Indicator Data'!L128&gt;=1,4,0))))))))</f>
        <v>0</v>
      </c>
      <c r="AC126" s="6">
        <f t="shared" si="40"/>
        <v>5</v>
      </c>
      <c r="AD126" s="7">
        <f t="shared" si="41"/>
        <v>7.5</v>
      </c>
    </row>
    <row r="127" spans="1:30" s="11" customFormat="1" x14ac:dyDescent="0.25">
      <c r="A127" s="11" t="s">
        <v>442</v>
      </c>
      <c r="B127" s="30" t="s">
        <v>4</v>
      </c>
      <c r="C127" s="30" t="s">
        <v>571</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1.8</v>
      </c>
      <c r="F127" s="58">
        <f>'Indicator Data'!E129/'Indicator Data'!$BC129</f>
        <v>0.18656579653397709</v>
      </c>
      <c r="G127" s="58">
        <f>'Indicator Data'!F129/'Indicator Data'!$BC129</f>
        <v>0.36024754882555271</v>
      </c>
      <c r="H127" s="58">
        <f t="shared" si="28"/>
        <v>0.18334478547337674</v>
      </c>
      <c r="I127" s="4">
        <f t="shared" si="29"/>
        <v>4.5999999999999996</v>
      </c>
      <c r="J127" s="4">
        <f>ROUND(IF('Indicator Data'!I129=0,0,IF(LOG('Indicator Data'!I129)&gt;J$139,10,IF(LOG('Indicator Data'!I129)&lt;J$140,0,10-(J$139-LOG('Indicator Data'!I129))/(J$139-J$140)*10))),1)</f>
        <v>10</v>
      </c>
      <c r="K127" s="58">
        <f>'Indicator Data'!G129/'Indicator Data'!$BC129</f>
        <v>8.1696354288591233E-3</v>
      </c>
      <c r="L127" s="58">
        <f>'Indicator Data'!I129/'Indicator Data'!$BD129</f>
        <v>1.4685265822090954E-2</v>
      </c>
      <c r="M127" s="4">
        <f t="shared" si="30"/>
        <v>5.4</v>
      </c>
      <c r="N127" s="4">
        <f t="shared" si="31"/>
        <v>4.9000000000000004</v>
      </c>
      <c r="O127" s="4">
        <f>ROUND(IF('Indicator Data'!J129=0,0,IF('Indicator Data'!J129&gt;O$139,10,IF('Indicator Data'!J129&lt;O$140,0,10-(O$139-'Indicator Data'!J129)/(O$139-O$140)*10))),1)</f>
        <v>5.9</v>
      </c>
      <c r="P127" s="153">
        <f t="shared" si="32"/>
        <v>8.5</v>
      </c>
      <c r="Q127" s="153">
        <f t="shared" si="33"/>
        <v>7.2</v>
      </c>
      <c r="R127" s="4">
        <f>IF('Indicator Data'!H129="No data","x",ROUND(IF('Indicator Data'!H129=0,0,IF('Indicator Data'!H129&gt;R$139,10,IF('Indicator Data'!H129&lt;R$140,0,10-(R$139-'Indicator Data'!H129)/(R$139-R$140)*10))),1))</f>
        <v>1</v>
      </c>
      <c r="S127" s="6">
        <f t="shared" si="34"/>
        <v>1.8</v>
      </c>
      <c r="T127" s="6">
        <f t="shared" si="35"/>
        <v>5.7</v>
      </c>
      <c r="U127" s="6">
        <f t="shared" si="36"/>
        <v>4.5999999999999996</v>
      </c>
      <c r="V127" s="6">
        <f t="shared" si="37"/>
        <v>4.0999999999999996</v>
      </c>
      <c r="W127" s="14">
        <f t="shared" si="38"/>
        <v>4.2</v>
      </c>
      <c r="X127" s="4">
        <f>ROUND(IF('Indicator Data'!M129=0,0,IF('Indicator Data'!M129&gt;X$139,10,IF('Indicator Data'!M129&lt;X$140,0,10-(X$139-'Indicator Data'!M129)/(X$139-X$140)*10))),1)</f>
        <v>10</v>
      </c>
      <c r="Y127" s="4">
        <f>ROUND(IF('Indicator Data'!N129=0,0,IF('Indicator Data'!N129&gt;Y$139,10,IF('Indicator Data'!N129&lt;Y$140,0,10-(Y$139-'Indicator Data'!N129)/(Y$139-Y$140)*10))),1)</f>
        <v>10</v>
      </c>
      <c r="Z127" s="6">
        <f t="shared" si="39"/>
        <v>10</v>
      </c>
      <c r="AA127" s="6">
        <f>IF('Indicator Data'!K129=5,10,IF('Indicator Data'!K129=4,8,IF('Indicator Data'!K129=3,5,IF('Indicator Data'!K129=2,2,IF('Indicator Data'!K129=1,1,0)))))</f>
        <v>0</v>
      </c>
      <c r="AB127" s="191">
        <f>IF('Indicator Data'!L129="No data","x",IF('Indicator Data'!L129&gt;1000,10,IF('Indicator Data'!L129&gt;=500,9,IF('Indicator Data'!L129&gt;=240,8,IF('Indicator Data'!L129&gt;=120,7,IF('Indicator Data'!L129&gt;=60,6,IF('Indicator Data'!L129&gt;=20,5,IF('Indicator Data'!L129&gt;=1,4,0))))))))</f>
        <v>0</v>
      </c>
      <c r="AC127" s="6">
        <f t="shared" si="40"/>
        <v>0</v>
      </c>
      <c r="AD127" s="7">
        <f t="shared" si="41"/>
        <v>5</v>
      </c>
    </row>
    <row r="128" spans="1:30" s="11" customFormat="1" x14ac:dyDescent="0.25">
      <c r="A128" s="11" t="s">
        <v>444</v>
      </c>
      <c r="B128" s="30" t="s">
        <v>4</v>
      </c>
      <c r="C128" s="30" t="s">
        <v>573</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1.4</v>
      </c>
      <c r="F128" s="58">
        <f>'Indicator Data'!E130/'Indicator Data'!$BC130</f>
        <v>0.11542970998668883</v>
      </c>
      <c r="G128" s="58">
        <f>'Indicator Data'!F130/'Indicator Data'!$BC130</f>
        <v>0.20400963536480748</v>
      </c>
      <c r="H128" s="58">
        <f t="shared" si="28"/>
        <v>0.10871726383454629</v>
      </c>
      <c r="I128" s="4">
        <f t="shared" si="29"/>
        <v>2.7</v>
      </c>
      <c r="J128" s="4">
        <f>ROUND(IF('Indicator Data'!I130=0,0,IF(LOG('Indicator Data'!I130)&gt;J$139,10,IF(LOG('Indicator Data'!I130)&lt;J$140,0,10-(J$139-LOG('Indicator Data'!I130))/(J$139-J$140)*10))),1)</f>
        <v>10</v>
      </c>
      <c r="K128" s="58">
        <f>'Indicator Data'!G130/'Indicator Data'!$BC130</f>
        <v>1.2081133755643451E-2</v>
      </c>
      <c r="L128" s="58">
        <f>'Indicator Data'!I130/'Indicator Data'!$BD130</f>
        <v>1.4685265822090954E-2</v>
      </c>
      <c r="M128" s="4">
        <f t="shared" si="30"/>
        <v>8.1</v>
      </c>
      <c r="N128" s="4">
        <f t="shared" si="31"/>
        <v>4.9000000000000004</v>
      </c>
      <c r="O128" s="4">
        <f>ROUND(IF('Indicator Data'!J130=0,0,IF('Indicator Data'!J130&gt;O$139,10,IF('Indicator Data'!J130&lt;O$140,0,10-(O$139-'Indicator Data'!J130)/(O$139-O$140)*10))),1)</f>
        <v>5.9</v>
      </c>
      <c r="P128" s="153">
        <f t="shared" si="32"/>
        <v>8.5</v>
      </c>
      <c r="Q128" s="153">
        <f t="shared" si="33"/>
        <v>7.2</v>
      </c>
      <c r="R128" s="4">
        <f>IF('Indicator Data'!H130="No data","x",ROUND(IF('Indicator Data'!H130=0,0,IF('Indicator Data'!H130&gt;R$139,10,IF('Indicator Data'!H130&lt;R$140,0,10-(R$139-'Indicator Data'!H130)/(R$139-R$140)*10))),1))</f>
        <v>3</v>
      </c>
      <c r="S128" s="6">
        <f t="shared" si="34"/>
        <v>1.4</v>
      </c>
      <c r="T128" s="6">
        <f t="shared" si="35"/>
        <v>7.6</v>
      </c>
      <c r="U128" s="6">
        <f t="shared" si="36"/>
        <v>2.7</v>
      </c>
      <c r="V128" s="6">
        <f t="shared" si="37"/>
        <v>5.0999999999999996</v>
      </c>
      <c r="W128" s="14">
        <f t="shared" si="38"/>
        <v>4.7</v>
      </c>
      <c r="X128" s="4">
        <f>ROUND(IF('Indicator Data'!M130=0,0,IF('Indicator Data'!M130&gt;X$139,10,IF('Indicator Data'!M130&lt;X$140,0,10-(X$139-'Indicator Data'!M130)/(X$139-X$140)*10))),1)</f>
        <v>10</v>
      </c>
      <c r="Y128" s="4">
        <f>ROUND(IF('Indicator Data'!N130=0,0,IF('Indicator Data'!N130&gt;Y$139,10,IF('Indicator Data'!N130&lt;Y$140,0,10-(Y$139-'Indicator Data'!N130)/(Y$139-Y$140)*10))),1)</f>
        <v>10</v>
      </c>
      <c r="Z128" s="6">
        <f t="shared" si="39"/>
        <v>10</v>
      </c>
      <c r="AA128" s="6">
        <f>IF('Indicator Data'!K130=5,10,IF('Indicator Data'!K130=4,8,IF('Indicator Data'!K130=3,5,IF('Indicator Data'!K130=2,2,IF('Indicator Data'!K130=1,1,0)))))</f>
        <v>0</v>
      </c>
      <c r="AB128" s="191">
        <f>IF('Indicator Data'!L130="No data","x",IF('Indicator Data'!L130&gt;1000,10,IF('Indicator Data'!L130&gt;=500,9,IF('Indicator Data'!L130&gt;=240,8,IF('Indicator Data'!L130&gt;=120,7,IF('Indicator Data'!L130&gt;=60,6,IF('Indicator Data'!L130&gt;=20,5,IF('Indicator Data'!L130&gt;=1,4,0))))))))</f>
        <v>0</v>
      </c>
      <c r="AC128" s="6">
        <f t="shared" si="40"/>
        <v>0</v>
      </c>
      <c r="AD128" s="7">
        <f t="shared" si="41"/>
        <v>5</v>
      </c>
    </row>
    <row r="129" spans="1:30" s="11" customFormat="1" x14ac:dyDescent="0.25">
      <c r="A129" s="11" t="s">
        <v>445</v>
      </c>
      <c r="B129" s="30" t="s">
        <v>4</v>
      </c>
      <c r="C129" s="30" t="s">
        <v>574</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1.8</v>
      </c>
      <c r="F129" s="58">
        <f>'Indicator Data'!E131/'Indicator Data'!$BC131</f>
        <v>0.16996684618554864</v>
      </c>
      <c r="G129" s="58">
        <f>'Indicator Data'!F131/'Indicator Data'!$BC131</f>
        <v>0.53578187359752594</v>
      </c>
      <c r="H129" s="58">
        <f t="shared" si="28"/>
        <v>0.2189288914921558</v>
      </c>
      <c r="I129" s="4">
        <f t="shared" si="29"/>
        <v>5.5</v>
      </c>
      <c r="J129" s="4">
        <f>ROUND(IF('Indicator Data'!I131=0,0,IF(LOG('Indicator Data'!I131)&gt;J$139,10,IF(LOG('Indicator Data'!I131)&lt;J$140,0,10-(J$139-LOG('Indicator Data'!I131))/(J$139-J$140)*10))),1)</f>
        <v>10</v>
      </c>
      <c r="K129" s="58">
        <f>'Indicator Data'!G131/'Indicator Data'!$BC131</f>
        <v>7.1901823358301699E-3</v>
      </c>
      <c r="L129" s="58">
        <f>'Indicator Data'!I131/'Indicator Data'!$BD131</f>
        <v>1.4685265822090954E-2</v>
      </c>
      <c r="M129" s="4">
        <f t="shared" si="30"/>
        <v>4.8</v>
      </c>
      <c r="N129" s="4">
        <f t="shared" si="31"/>
        <v>4.9000000000000004</v>
      </c>
      <c r="O129" s="4">
        <f>ROUND(IF('Indicator Data'!J131=0,0,IF('Indicator Data'!J131&gt;O$139,10,IF('Indicator Data'!J131&lt;O$140,0,10-(O$139-'Indicator Data'!J131)/(O$139-O$140)*10))),1)</f>
        <v>5.9</v>
      </c>
      <c r="P129" s="153">
        <f t="shared" si="32"/>
        <v>8.5</v>
      </c>
      <c r="Q129" s="153">
        <f t="shared" si="33"/>
        <v>7.2</v>
      </c>
      <c r="R129" s="4">
        <f>IF('Indicator Data'!H131="No data","x",ROUND(IF('Indicator Data'!H131=0,0,IF('Indicator Data'!H131&gt;R$139,10,IF('Indicator Data'!H131&lt;R$140,0,10-(R$139-'Indicator Data'!H131)/(R$139-R$140)*10))),1))</f>
        <v>2</v>
      </c>
      <c r="S129" s="6">
        <f t="shared" si="34"/>
        <v>1.8</v>
      </c>
      <c r="T129" s="6">
        <f t="shared" si="35"/>
        <v>5.2</v>
      </c>
      <c r="U129" s="6">
        <f t="shared" si="36"/>
        <v>5.5</v>
      </c>
      <c r="V129" s="6">
        <f t="shared" si="37"/>
        <v>4.5999999999999996</v>
      </c>
      <c r="W129" s="14">
        <f t="shared" si="38"/>
        <v>4.4000000000000004</v>
      </c>
      <c r="X129" s="4">
        <f>ROUND(IF('Indicator Data'!M131=0,0,IF('Indicator Data'!M131&gt;X$139,10,IF('Indicator Data'!M131&lt;X$140,0,10-(X$139-'Indicator Data'!M131)/(X$139-X$140)*10))),1)</f>
        <v>10</v>
      </c>
      <c r="Y129" s="4">
        <f>ROUND(IF('Indicator Data'!N131=0,0,IF('Indicator Data'!N131&gt;Y$139,10,IF('Indicator Data'!N131&lt;Y$140,0,10-(Y$139-'Indicator Data'!N131)/(Y$139-Y$140)*10))),1)</f>
        <v>10</v>
      </c>
      <c r="Z129" s="6">
        <f t="shared" si="39"/>
        <v>10</v>
      </c>
      <c r="AA129" s="6">
        <f>IF('Indicator Data'!K131=5,10,IF('Indicator Data'!K131=4,8,IF('Indicator Data'!K131=3,5,IF('Indicator Data'!K131=2,2,IF('Indicator Data'!K131=1,1,0)))))</f>
        <v>0</v>
      </c>
      <c r="AB129" s="191">
        <f>IF('Indicator Data'!L131="No data","x",IF('Indicator Data'!L131&gt;1000,10,IF('Indicator Data'!L131&gt;=500,9,IF('Indicator Data'!L131&gt;=240,8,IF('Indicator Data'!L131&gt;=120,7,IF('Indicator Data'!L131&gt;=60,6,IF('Indicator Data'!L131&gt;=20,5,IF('Indicator Data'!L131&gt;=1,4,0))))))))</f>
        <v>0</v>
      </c>
      <c r="AC129" s="6">
        <f t="shared" si="40"/>
        <v>0</v>
      </c>
      <c r="AD129" s="7">
        <f t="shared" si="41"/>
        <v>5</v>
      </c>
    </row>
    <row r="130" spans="1:30" s="11" customFormat="1" x14ac:dyDescent="0.25">
      <c r="A130" s="11" t="s">
        <v>443</v>
      </c>
      <c r="B130" s="30" t="s">
        <v>4</v>
      </c>
      <c r="C130" s="30" t="s">
        <v>572</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2.9</v>
      </c>
      <c r="F130" s="58">
        <f>'Indicator Data'!E132/'Indicator Data'!$BC132</f>
        <v>2.9870535247271429E-2</v>
      </c>
      <c r="G130" s="58">
        <f>'Indicator Data'!F132/'Indicator Data'!$BC132</f>
        <v>0.55972757777530824</v>
      </c>
      <c r="H130" s="58">
        <f t="shared" si="28"/>
        <v>0.15486716206746276</v>
      </c>
      <c r="I130" s="4">
        <f t="shared" si="29"/>
        <v>3.9</v>
      </c>
      <c r="J130" s="4">
        <f>ROUND(IF('Indicator Data'!I132=0,0,IF(LOG('Indicator Data'!I132)&gt;J$139,10,IF(LOG('Indicator Data'!I132)&lt;J$140,0,10-(J$139-LOG('Indicator Data'!I132))/(J$139-J$140)*10))),1)</f>
        <v>10</v>
      </c>
      <c r="K130" s="58">
        <f>'Indicator Data'!G132/'Indicator Data'!$BC132</f>
        <v>1.2608227859385137E-2</v>
      </c>
      <c r="L130" s="58">
        <f>'Indicator Data'!I132/'Indicator Data'!$BD132</f>
        <v>1.4685265822090954E-2</v>
      </c>
      <c r="M130" s="4">
        <f t="shared" si="30"/>
        <v>8.4</v>
      </c>
      <c r="N130" s="4">
        <f t="shared" si="31"/>
        <v>4.9000000000000004</v>
      </c>
      <c r="O130" s="4">
        <f>ROUND(IF('Indicator Data'!J132=0,0,IF('Indicator Data'!J132&gt;O$139,10,IF('Indicator Data'!J132&lt;O$140,0,10-(O$139-'Indicator Data'!J132)/(O$139-O$140)*10))),1)</f>
        <v>5.9</v>
      </c>
      <c r="P130" s="153">
        <f t="shared" si="32"/>
        <v>8.5</v>
      </c>
      <c r="Q130" s="153">
        <f t="shared" si="33"/>
        <v>7.2</v>
      </c>
      <c r="R130" s="4">
        <f>IF('Indicator Data'!H132="No data","x",ROUND(IF('Indicator Data'!H132=0,0,IF('Indicator Data'!H132&gt;R$139,10,IF('Indicator Data'!H132&lt;R$140,0,10-(R$139-'Indicator Data'!H132)/(R$139-R$140)*10))),1))</f>
        <v>2</v>
      </c>
      <c r="S130" s="6">
        <f t="shared" si="34"/>
        <v>2.9</v>
      </c>
      <c r="T130" s="6">
        <f t="shared" si="35"/>
        <v>7.6</v>
      </c>
      <c r="U130" s="6">
        <f t="shared" si="36"/>
        <v>3.9</v>
      </c>
      <c r="V130" s="6">
        <f t="shared" si="37"/>
        <v>4.5999999999999996</v>
      </c>
      <c r="W130" s="14">
        <f t="shared" si="38"/>
        <v>5</v>
      </c>
      <c r="X130" s="4">
        <f>ROUND(IF('Indicator Data'!M132=0,0,IF('Indicator Data'!M132&gt;X$139,10,IF('Indicator Data'!M132&lt;X$140,0,10-(X$139-'Indicator Data'!M132)/(X$139-X$140)*10))),1)</f>
        <v>10</v>
      </c>
      <c r="Y130" s="4">
        <f>ROUND(IF('Indicator Data'!N132=0,0,IF('Indicator Data'!N132&gt;Y$139,10,IF('Indicator Data'!N132&lt;Y$140,0,10-(Y$139-'Indicator Data'!N132)/(Y$139-Y$140)*10))),1)</f>
        <v>10</v>
      </c>
      <c r="Z130" s="6">
        <f t="shared" si="39"/>
        <v>10</v>
      </c>
      <c r="AA130" s="6">
        <f>IF('Indicator Data'!K132=5,10,IF('Indicator Data'!K132=4,8,IF('Indicator Data'!K132=3,5,IF('Indicator Data'!K132=2,2,IF('Indicator Data'!K132=1,1,0)))))</f>
        <v>0</v>
      </c>
      <c r="AB130" s="191">
        <f>IF('Indicator Data'!L132="No data","x",IF('Indicator Data'!L132&gt;1000,10,IF('Indicator Data'!L132&gt;=500,9,IF('Indicator Data'!L132&gt;=240,8,IF('Indicator Data'!L132&gt;=120,7,IF('Indicator Data'!L132&gt;=60,6,IF('Indicator Data'!L132&gt;=20,5,IF('Indicator Data'!L132&gt;=1,4,0))))))))</f>
        <v>0</v>
      </c>
      <c r="AC130" s="6">
        <f t="shared" si="40"/>
        <v>0</v>
      </c>
      <c r="AD130" s="7">
        <f t="shared" si="41"/>
        <v>5</v>
      </c>
    </row>
    <row r="131" spans="1:30" s="11" customFormat="1" x14ac:dyDescent="0.25">
      <c r="A131" s="11" t="s">
        <v>447</v>
      </c>
      <c r="B131" s="30" t="s">
        <v>4</v>
      </c>
      <c r="C131" s="30" t="s">
        <v>576</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3.9</v>
      </c>
      <c r="F131" s="58">
        <f>'Indicator Data'!E133/'Indicator Data'!$BC133</f>
        <v>6.2183138751400052E-2</v>
      </c>
      <c r="G131" s="58">
        <f>'Indicator Data'!F133/'Indicator Data'!$BC133</f>
        <v>0.47128015529297179</v>
      </c>
      <c r="H131" s="58">
        <f t="shared" si="28"/>
        <v>0.14891160819894297</v>
      </c>
      <c r="I131" s="4">
        <f t="shared" si="29"/>
        <v>3.7</v>
      </c>
      <c r="J131" s="4">
        <f>ROUND(IF('Indicator Data'!I133=0,0,IF(LOG('Indicator Data'!I133)&gt;J$139,10,IF(LOG('Indicator Data'!I133)&lt;J$140,0,10-(J$139-LOG('Indicator Data'!I133))/(J$139-J$140)*10))),1)</f>
        <v>10</v>
      </c>
      <c r="K131" s="58">
        <f>'Indicator Data'!G133/'Indicator Data'!$BC133</f>
        <v>4.5203272992063231E-3</v>
      </c>
      <c r="L131" s="58">
        <f>'Indicator Data'!I133/'Indicator Data'!$BD133</f>
        <v>1.4685265822090954E-2</v>
      </c>
      <c r="M131" s="4">
        <f t="shared" si="30"/>
        <v>3</v>
      </c>
      <c r="N131" s="4">
        <f t="shared" si="31"/>
        <v>4.9000000000000004</v>
      </c>
      <c r="O131" s="4">
        <f>ROUND(IF('Indicator Data'!J133=0,0,IF('Indicator Data'!J133&gt;O$139,10,IF('Indicator Data'!J133&lt;O$140,0,10-(O$139-'Indicator Data'!J133)/(O$139-O$140)*10))),1)</f>
        <v>5.9</v>
      </c>
      <c r="P131" s="153">
        <f t="shared" si="32"/>
        <v>8.5</v>
      </c>
      <c r="Q131" s="153">
        <f t="shared" si="33"/>
        <v>7.2</v>
      </c>
      <c r="R131" s="4">
        <f>IF('Indicator Data'!H133="No data","x",ROUND(IF('Indicator Data'!H133=0,0,IF('Indicator Data'!H133&gt;R$139,10,IF('Indicator Data'!H133&lt;R$140,0,10-(R$139-'Indicator Data'!H133)/(R$139-R$140)*10))),1))</f>
        <v>4</v>
      </c>
      <c r="S131" s="6">
        <f t="shared" si="34"/>
        <v>3.9</v>
      </c>
      <c r="T131" s="6">
        <f t="shared" si="35"/>
        <v>4.4000000000000004</v>
      </c>
      <c r="U131" s="6">
        <f t="shared" si="36"/>
        <v>3.7</v>
      </c>
      <c r="V131" s="6">
        <f t="shared" si="37"/>
        <v>5.6</v>
      </c>
      <c r="W131" s="14">
        <f t="shared" si="38"/>
        <v>4.4000000000000004</v>
      </c>
      <c r="X131" s="4">
        <f>ROUND(IF('Indicator Data'!M133=0,0,IF('Indicator Data'!M133&gt;X$139,10,IF('Indicator Data'!M133&lt;X$140,0,10-(X$139-'Indicator Data'!M133)/(X$139-X$140)*10))),1)</f>
        <v>10</v>
      </c>
      <c r="Y131" s="4">
        <f>ROUND(IF('Indicator Data'!N133=0,0,IF('Indicator Data'!N133&gt;Y$139,10,IF('Indicator Data'!N133&lt;Y$140,0,10-(Y$139-'Indicator Data'!N133)/(Y$139-Y$140)*10))),1)</f>
        <v>10</v>
      </c>
      <c r="Z131" s="6">
        <f t="shared" si="39"/>
        <v>10</v>
      </c>
      <c r="AA131" s="6">
        <f>IF('Indicator Data'!K133=5,10,IF('Indicator Data'!K133=4,8,IF('Indicator Data'!K133=3,5,IF('Indicator Data'!K133=2,2,IF('Indicator Data'!K133=1,1,0)))))</f>
        <v>0</v>
      </c>
      <c r="AB131" s="191">
        <f>IF('Indicator Data'!L133="No data","x",IF('Indicator Data'!L133&gt;1000,10,IF('Indicator Data'!L133&gt;=500,9,IF('Indicator Data'!L133&gt;=240,8,IF('Indicator Data'!L133&gt;=120,7,IF('Indicator Data'!L133&gt;=60,6,IF('Indicator Data'!L133&gt;=20,5,IF('Indicator Data'!L133&gt;=1,4,0))))))))</f>
        <v>4</v>
      </c>
      <c r="AC131" s="6">
        <f t="shared" si="40"/>
        <v>4</v>
      </c>
      <c r="AD131" s="7">
        <f t="shared" si="41"/>
        <v>7</v>
      </c>
    </row>
    <row r="132" spans="1:30" s="11" customFormat="1" x14ac:dyDescent="0.25">
      <c r="A132" s="11" t="s">
        <v>448</v>
      </c>
      <c r="B132" s="30" t="s">
        <v>4</v>
      </c>
      <c r="C132" s="30" t="s">
        <v>577</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1.4</v>
      </c>
      <c r="F132" s="58">
        <f>'Indicator Data'!E134/'Indicator Data'!$BC134</f>
        <v>0.52005167691504817</v>
      </c>
      <c r="G132" s="58">
        <f>'Indicator Data'!F134/'Indicator Data'!$BC134</f>
        <v>1.6292815397603966E-2</v>
      </c>
      <c r="H132" s="58">
        <f t="shared" si="28"/>
        <v>0.26409904230692505</v>
      </c>
      <c r="I132" s="4">
        <f t="shared" si="29"/>
        <v>6.6</v>
      </c>
      <c r="J132" s="4">
        <f>ROUND(IF('Indicator Data'!I134=0,0,IF(LOG('Indicator Data'!I134)&gt;J$139,10,IF(LOG('Indicator Data'!I134)&lt;J$140,0,10-(J$139-LOG('Indicator Data'!I134))/(J$139-J$140)*10))),1)</f>
        <v>10</v>
      </c>
      <c r="K132" s="58">
        <f>'Indicator Data'!G134/'Indicator Data'!$BC134</f>
        <v>1.9413547548428355E-2</v>
      </c>
      <c r="L132" s="58">
        <f>'Indicator Data'!I134/'Indicator Data'!$BD134</f>
        <v>1.4685265822090954E-2</v>
      </c>
      <c r="M132" s="4">
        <f t="shared" si="30"/>
        <v>10</v>
      </c>
      <c r="N132" s="4">
        <f t="shared" si="31"/>
        <v>4.9000000000000004</v>
      </c>
      <c r="O132" s="4">
        <f>ROUND(IF('Indicator Data'!J134=0,0,IF('Indicator Data'!J134&gt;O$139,10,IF('Indicator Data'!J134&lt;O$140,0,10-(O$139-'Indicator Data'!J134)/(O$139-O$140)*10))),1)</f>
        <v>5.9</v>
      </c>
      <c r="P132" s="153">
        <f t="shared" si="32"/>
        <v>8.5</v>
      </c>
      <c r="Q132" s="153">
        <f t="shared" si="33"/>
        <v>7.2</v>
      </c>
      <c r="R132" s="4">
        <f>IF('Indicator Data'!H134="No data","x",ROUND(IF('Indicator Data'!H134=0,0,IF('Indicator Data'!H134&gt;R$139,10,IF('Indicator Data'!H134&lt;R$140,0,10-(R$139-'Indicator Data'!H134)/(R$139-R$140)*10))),1))</f>
        <v>3</v>
      </c>
      <c r="S132" s="6">
        <f t="shared" si="34"/>
        <v>1.4</v>
      </c>
      <c r="T132" s="6">
        <f t="shared" si="35"/>
        <v>8.8000000000000007</v>
      </c>
      <c r="U132" s="6">
        <f t="shared" si="36"/>
        <v>6.6</v>
      </c>
      <c r="V132" s="6">
        <f t="shared" si="37"/>
        <v>5.0999999999999996</v>
      </c>
      <c r="W132" s="14">
        <f t="shared" si="38"/>
        <v>6.1</v>
      </c>
      <c r="X132" s="4">
        <f>ROUND(IF('Indicator Data'!M134=0,0,IF('Indicator Data'!M134&gt;X$139,10,IF('Indicator Data'!M134&lt;X$140,0,10-(X$139-'Indicator Data'!M134)/(X$139-X$140)*10))),1)</f>
        <v>10</v>
      </c>
      <c r="Y132" s="4">
        <f>ROUND(IF('Indicator Data'!N134=0,0,IF('Indicator Data'!N134&gt;Y$139,10,IF('Indicator Data'!N134&lt;Y$140,0,10-(Y$139-'Indicator Data'!N134)/(Y$139-Y$140)*10))),1)</f>
        <v>10</v>
      </c>
      <c r="Z132" s="6">
        <f t="shared" si="39"/>
        <v>10</v>
      </c>
      <c r="AA132" s="6">
        <f>IF('Indicator Data'!K134=5,10,IF('Indicator Data'!K134=4,8,IF('Indicator Data'!K134=3,5,IF('Indicator Data'!K134=2,2,IF('Indicator Data'!K134=1,1,0)))))</f>
        <v>0</v>
      </c>
      <c r="AB132" s="191">
        <f>IF('Indicator Data'!L134="No data","x",IF('Indicator Data'!L134&gt;1000,10,IF('Indicator Data'!L134&gt;=500,9,IF('Indicator Data'!L134&gt;=240,8,IF('Indicator Data'!L134&gt;=120,7,IF('Indicator Data'!L134&gt;=60,6,IF('Indicator Data'!L134&gt;=20,5,IF('Indicator Data'!L134&gt;=1,4,0))))))))</f>
        <v>4</v>
      </c>
      <c r="AC132" s="6">
        <f t="shared" si="40"/>
        <v>4</v>
      </c>
      <c r="AD132" s="7">
        <f t="shared" si="41"/>
        <v>7</v>
      </c>
    </row>
    <row r="133" spans="1:30" s="11" customFormat="1" x14ac:dyDescent="0.25">
      <c r="A133" s="11" t="s">
        <v>449</v>
      </c>
      <c r="B133" s="30" t="s">
        <v>4</v>
      </c>
      <c r="C133" s="30" t="s">
        <v>578</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2.5</v>
      </c>
      <c r="F133" s="58">
        <f>'Indicator Data'!E135/'Indicator Data'!$BC135</f>
        <v>0.21983503600973461</v>
      </c>
      <c r="G133" s="58">
        <f>'Indicator Data'!F135/'Indicator Data'!$BC135</f>
        <v>0.14534779631947722</v>
      </c>
      <c r="H133" s="58">
        <f t="shared" si="28"/>
        <v>0.14625446708473661</v>
      </c>
      <c r="I133" s="4">
        <f t="shared" si="29"/>
        <v>3.7</v>
      </c>
      <c r="J133" s="4">
        <f>ROUND(IF('Indicator Data'!I135=0,0,IF(LOG('Indicator Data'!I135)&gt;J$139,10,IF(LOG('Indicator Data'!I135)&lt;J$140,0,10-(J$139-LOG('Indicator Data'!I135))/(J$139-J$140)*10))),1)</f>
        <v>10</v>
      </c>
      <c r="K133" s="58">
        <f>'Indicator Data'!G135/'Indicator Data'!$BC135</f>
        <v>3.0684918557856461E-2</v>
      </c>
      <c r="L133" s="58">
        <f>'Indicator Data'!I135/'Indicator Data'!$BD135</f>
        <v>1.4685265822090954E-2</v>
      </c>
      <c r="M133" s="4">
        <f t="shared" si="30"/>
        <v>10</v>
      </c>
      <c r="N133" s="4">
        <f t="shared" si="31"/>
        <v>4.9000000000000004</v>
      </c>
      <c r="O133" s="4">
        <f>ROUND(IF('Indicator Data'!J135=0,0,IF('Indicator Data'!J135&gt;O$139,10,IF('Indicator Data'!J135&lt;O$140,0,10-(O$139-'Indicator Data'!J135)/(O$139-O$140)*10))),1)</f>
        <v>5.9</v>
      </c>
      <c r="P133" s="153">
        <f t="shared" si="32"/>
        <v>8.5</v>
      </c>
      <c r="Q133" s="153">
        <f t="shared" si="33"/>
        <v>7.2</v>
      </c>
      <c r="R133" s="4">
        <f>IF('Indicator Data'!H135="No data","x",ROUND(IF('Indicator Data'!H135=0,0,IF('Indicator Data'!H135&gt;R$139,10,IF('Indicator Data'!H135&lt;R$140,0,10-(R$139-'Indicator Data'!H135)/(R$139-R$140)*10))),1))</f>
        <v>5</v>
      </c>
      <c r="S133" s="6">
        <f t="shared" si="34"/>
        <v>2.5</v>
      </c>
      <c r="T133" s="6">
        <f t="shared" si="35"/>
        <v>9.1</v>
      </c>
      <c r="U133" s="6">
        <f t="shared" si="36"/>
        <v>3.7</v>
      </c>
      <c r="V133" s="6">
        <f t="shared" si="37"/>
        <v>6.1</v>
      </c>
      <c r="W133" s="14">
        <f t="shared" si="38"/>
        <v>6.1</v>
      </c>
      <c r="X133" s="4">
        <f>ROUND(IF('Indicator Data'!M135=0,0,IF('Indicator Data'!M135&gt;X$139,10,IF('Indicator Data'!M135&lt;X$140,0,10-(X$139-'Indicator Data'!M135)/(X$139-X$140)*10))),1)</f>
        <v>10</v>
      </c>
      <c r="Y133" s="4">
        <f>ROUND(IF('Indicator Data'!N135=0,0,IF('Indicator Data'!N135&gt;Y$139,10,IF('Indicator Data'!N135&lt;Y$140,0,10-(Y$139-'Indicator Data'!N135)/(Y$139-Y$140)*10))),1)</f>
        <v>10</v>
      </c>
      <c r="Z133" s="6">
        <f t="shared" si="39"/>
        <v>10</v>
      </c>
      <c r="AA133" s="6">
        <f>IF('Indicator Data'!K135=5,10,IF('Indicator Data'!K135=4,8,IF('Indicator Data'!K135=3,5,IF('Indicator Data'!K135=2,2,IF('Indicator Data'!K135=1,1,0)))))</f>
        <v>0</v>
      </c>
      <c r="AB133" s="191">
        <f>IF('Indicator Data'!L135="No data","x",IF('Indicator Data'!L135&gt;1000,10,IF('Indicator Data'!L135&gt;=500,9,IF('Indicator Data'!L135&gt;=240,8,IF('Indicator Data'!L135&gt;=120,7,IF('Indicator Data'!L135&gt;=60,6,IF('Indicator Data'!L135&gt;=20,5,IF('Indicator Data'!L135&gt;=1,4,0))))))))</f>
        <v>0</v>
      </c>
      <c r="AC133" s="6">
        <f t="shared" si="40"/>
        <v>0</v>
      </c>
      <c r="AD133" s="7">
        <f t="shared" si="41"/>
        <v>5</v>
      </c>
    </row>
    <row r="134" spans="1:30" s="11" customFormat="1" x14ac:dyDescent="0.25">
      <c r="A134" s="11" t="s">
        <v>450</v>
      </c>
      <c r="B134" s="30" t="s">
        <v>4</v>
      </c>
      <c r="C134" s="30" t="s">
        <v>579</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2.1</v>
      </c>
      <c r="F134" s="58">
        <f>'Indicator Data'!E136/'Indicator Data'!$BC136</f>
        <v>5.1974880356325581E-2</v>
      </c>
      <c r="G134" s="58">
        <f>'Indicator Data'!F136/'Indicator Data'!$BC136</f>
        <v>0.52050880629004181</v>
      </c>
      <c r="H134" s="58">
        <f t="shared" si="28"/>
        <v>0.15611464175067324</v>
      </c>
      <c r="I134" s="4">
        <f t="shared" si="29"/>
        <v>3.9</v>
      </c>
      <c r="J134" s="4">
        <f>ROUND(IF('Indicator Data'!I136=0,0,IF(LOG('Indicator Data'!I136)&gt;J$139,10,IF(LOG('Indicator Data'!I136)&lt;J$140,0,10-(J$139-LOG('Indicator Data'!I136))/(J$139-J$140)*10))),1)</f>
        <v>10</v>
      </c>
      <c r="K134" s="58">
        <f>'Indicator Data'!G136/'Indicator Data'!$BC136</f>
        <v>3.7949031671240521E-3</v>
      </c>
      <c r="L134" s="58">
        <f>'Indicator Data'!I136/'Indicator Data'!$BD136</f>
        <v>1.4685265822090954E-2</v>
      </c>
      <c r="M134" s="4">
        <f t="shared" si="30"/>
        <v>2.5</v>
      </c>
      <c r="N134" s="4">
        <f t="shared" si="31"/>
        <v>4.9000000000000004</v>
      </c>
      <c r="O134" s="4">
        <f>ROUND(IF('Indicator Data'!J136=0,0,IF('Indicator Data'!J136&gt;O$139,10,IF('Indicator Data'!J136&lt;O$140,0,10-(O$139-'Indicator Data'!J136)/(O$139-O$140)*10))),1)</f>
        <v>5.9</v>
      </c>
      <c r="P134" s="153">
        <f t="shared" si="32"/>
        <v>8.5</v>
      </c>
      <c r="Q134" s="153">
        <f t="shared" si="33"/>
        <v>7.2</v>
      </c>
      <c r="R134" s="4">
        <f>IF('Indicator Data'!H136="No data","x",ROUND(IF('Indicator Data'!H136=0,0,IF('Indicator Data'!H136&gt;R$139,10,IF('Indicator Data'!H136&lt;R$140,0,10-(R$139-'Indicator Data'!H136)/(R$139-R$140)*10))),1))</f>
        <v>0</v>
      </c>
      <c r="S134" s="6">
        <f t="shared" si="34"/>
        <v>2.1</v>
      </c>
      <c r="T134" s="6">
        <f t="shared" si="35"/>
        <v>3.8</v>
      </c>
      <c r="U134" s="6">
        <f t="shared" si="36"/>
        <v>3.9</v>
      </c>
      <c r="V134" s="6">
        <f t="shared" si="37"/>
        <v>3.6</v>
      </c>
      <c r="W134" s="14">
        <f t="shared" si="38"/>
        <v>3.4</v>
      </c>
      <c r="X134" s="4">
        <f>ROUND(IF('Indicator Data'!M136=0,0,IF('Indicator Data'!M136&gt;X$139,10,IF('Indicator Data'!M136&lt;X$140,0,10-(X$139-'Indicator Data'!M136)/(X$139-X$140)*10))),1)</f>
        <v>10</v>
      </c>
      <c r="Y134" s="4">
        <f>ROUND(IF('Indicator Data'!N136=0,0,IF('Indicator Data'!N136&gt;Y$139,10,IF('Indicator Data'!N136&lt;Y$140,0,10-(Y$139-'Indicator Data'!N136)/(Y$139-Y$140)*10))),1)</f>
        <v>10</v>
      </c>
      <c r="Z134" s="6">
        <f t="shared" si="39"/>
        <v>10</v>
      </c>
      <c r="AA134" s="6">
        <f>IF('Indicator Data'!K136=5,10,IF('Indicator Data'!K136=4,8,IF('Indicator Data'!K136=3,5,IF('Indicator Data'!K136=2,2,IF('Indicator Data'!K136=1,1,0)))))</f>
        <v>0</v>
      </c>
      <c r="AB134" s="191">
        <f>IF('Indicator Data'!L136="No data","x",IF('Indicator Data'!L136&gt;1000,10,IF('Indicator Data'!L136&gt;=500,9,IF('Indicator Data'!L136&gt;=240,8,IF('Indicator Data'!L136&gt;=120,7,IF('Indicator Data'!L136&gt;=60,6,IF('Indicator Data'!L136&gt;=20,5,IF('Indicator Data'!L136&gt;=1,4,0))))))))</f>
        <v>0</v>
      </c>
      <c r="AC134" s="6">
        <f t="shared" si="40"/>
        <v>0</v>
      </c>
      <c r="AD134" s="7">
        <f t="shared" si="41"/>
        <v>5</v>
      </c>
    </row>
    <row r="135" spans="1:30" s="11" customFormat="1" x14ac:dyDescent="0.25">
      <c r="A135" s="11" t="s">
        <v>451</v>
      </c>
      <c r="B135" s="30" t="s">
        <v>4</v>
      </c>
      <c r="C135" s="30" t="s">
        <v>580</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0</v>
      </c>
      <c r="F135" s="58">
        <f>'Indicator Data'!E137/'Indicator Data'!$BC137</f>
        <v>0</v>
      </c>
      <c r="G135" s="58">
        <f>'Indicator Data'!F137/'Indicator Data'!$BC137</f>
        <v>0</v>
      </c>
      <c r="H135" s="58">
        <f t="shared" si="28"/>
        <v>0</v>
      </c>
      <c r="I135" s="4">
        <f t="shared" si="29"/>
        <v>0</v>
      </c>
      <c r="J135" s="4">
        <f>ROUND(IF('Indicator Data'!I137=0,0,IF(LOG('Indicator Data'!I137)&gt;J$139,10,IF(LOG('Indicator Data'!I137)&lt;J$140,0,10-(J$139-LOG('Indicator Data'!I137))/(J$139-J$140)*10))),1)</f>
        <v>10</v>
      </c>
      <c r="K135" s="58">
        <f>'Indicator Data'!G137/'Indicator Data'!$BC137</f>
        <v>0</v>
      </c>
      <c r="L135" s="58">
        <f>'Indicator Data'!I137/'Indicator Data'!$BD137</f>
        <v>1.4685265822090954E-2</v>
      </c>
      <c r="M135" s="4">
        <f t="shared" si="30"/>
        <v>0</v>
      </c>
      <c r="N135" s="4">
        <f t="shared" si="31"/>
        <v>4.9000000000000004</v>
      </c>
      <c r="O135" s="4">
        <f>ROUND(IF('Indicator Data'!J137=0,0,IF('Indicator Data'!J137&gt;O$139,10,IF('Indicator Data'!J137&lt;O$140,0,10-(O$139-'Indicator Data'!J137)/(O$139-O$140)*10))),1)</f>
        <v>5.9</v>
      </c>
      <c r="P135" s="153">
        <f t="shared" si="32"/>
        <v>8.5</v>
      </c>
      <c r="Q135" s="153">
        <f t="shared" si="33"/>
        <v>7.2</v>
      </c>
      <c r="R135" s="4">
        <f>IF('Indicator Data'!H137="No data","x",ROUND(IF('Indicator Data'!H137=0,0,IF('Indicator Data'!H137&gt;R$139,10,IF('Indicator Data'!H137&lt;R$140,0,10-(R$139-'Indicator Data'!H137)/(R$139-R$140)*10))),1))</f>
        <v>0</v>
      </c>
      <c r="S135" s="6">
        <f t="shared" si="34"/>
        <v>0</v>
      </c>
      <c r="T135" s="6">
        <f t="shared" si="35"/>
        <v>0</v>
      </c>
      <c r="U135" s="6">
        <f t="shared" si="36"/>
        <v>0</v>
      </c>
      <c r="V135" s="6">
        <f t="shared" si="37"/>
        <v>3.6</v>
      </c>
      <c r="W135" s="14">
        <f t="shared" si="38"/>
        <v>1</v>
      </c>
      <c r="X135" s="4">
        <f>ROUND(IF('Indicator Data'!M137=0,0,IF('Indicator Data'!M137&gt;X$139,10,IF('Indicator Data'!M137&lt;X$140,0,10-(X$139-'Indicator Data'!M137)/(X$139-X$140)*10))),1)</f>
        <v>10</v>
      </c>
      <c r="Y135" s="4">
        <f>ROUND(IF('Indicator Data'!N137=0,0,IF('Indicator Data'!N137&gt;Y$139,10,IF('Indicator Data'!N137&lt;Y$140,0,10-(Y$139-'Indicator Data'!N137)/(Y$139-Y$140)*10))),1)</f>
        <v>10</v>
      </c>
      <c r="Z135" s="6">
        <f t="shared" si="39"/>
        <v>10</v>
      </c>
      <c r="AA135" s="6">
        <f>IF('Indicator Data'!K137=5,10,IF('Indicator Data'!K137=4,8,IF('Indicator Data'!K137=3,5,IF('Indicator Data'!K137=2,2,IF('Indicator Data'!K137=1,1,0)))))</f>
        <v>0</v>
      </c>
      <c r="AB135" s="191">
        <f>IF('Indicator Data'!L137="No data","x",IF('Indicator Data'!L137&gt;1000,10,IF('Indicator Data'!L137&gt;=500,9,IF('Indicator Data'!L137&gt;=240,8,IF('Indicator Data'!L137&gt;=120,7,IF('Indicator Data'!L137&gt;=60,6,IF('Indicator Data'!L137&gt;=20,5,IF('Indicator Data'!L137&gt;=1,4,0))))))))</f>
        <v>5</v>
      </c>
      <c r="AC135" s="6">
        <f t="shared" si="40"/>
        <v>5</v>
      </c>
      <c r="AD135" s="7">
        <f t="shared" si="41"/>
        <v>7.5</v>
      </c>
    </row>
    <row r="136" spans="1:30" s="11" customFormat="1" x14ac:dyDescent="0.25">
      <c r="A136" s="11" t="s">
        <v>446</v>
      </c>
      <c r="B136" s="30" t="s">
        <v>4</v>
      </c>
      <c r="C136" s="30" t="s">
        <v>575</v>
      </c>
      <c r="D136" s="4">
        <f>ROUND(IF('Indicator Data'!G138=0,0,IF(LOG('Indicator Data'!G138)&gt;D$139,10,IF(LOG('Indicator Data'!G138)&lt;D$140,0,10-(D$139-LOG('Indicator Data'!G138))/(D$139-D$140)*10))),1)</f>
        <v>8.3000000000000007</v>
      </c>
      <c r="E136" s="4" t="str">
        <f>IF('Indicator Data'!D138="No data","x",ROUND(IF(('Indicator Data'!D138)&gt;E$139,10,IF(('Indicator Data'!D138)&lt;E$140,0,10-(E$139-('Indicator Data'!D138))/(E$139-E$140)*10)),1))</f>
        <v>x</v>
      </c>
      <c r="F136" s="58">
        <f>'Indicator Data'!E138/'Indicator Data'!$BC138</f>
        <v>0.20163688486882159</v>
      </c>
      <c r="G136" s="58">
        <f>'Indicator Data'!F138/'Indicator Data'!$BC138</f>
        <v>3.5652449529242403E-4</v>
      </c>
      <c r="H136" s="58">
        <f t="shared" si="28"/>
        <v>0.1009075735582339</v>
      </c>
      <c r="I136" s="4">
        <f t="shared" si="29"/>
        <v>2.5</v>
      </c>
      <c r="J136" s="4">
        <f>ROUND(IF('Indicator Data'!I138=0,0,IF(LOG('Indicator Data'!I138)&gt;J$139,10,IF(LOG('Indicator Data'!I138)&lt;J$140,0,10-(J$139-LOG('Indicator Data'!I138))/(J$139-J$140)*10))),1)</f>
        <v>10</v>
      </c>
      <c r="K136" s="58">
        <f>'Indicator Data'!G138/'Indicator Data'!$BC138</f>
        <v>2.152671686597225E-2</v>
      </c>
      <c r="L136" s="58">
        <f>'Indicator Data'!I138/'Indicator Data'!$BD138</f>
        <v>1.4685265822090954E-2</v>
      </c>
      <c r="M136" s="4">
        <f t="shared" si="30"/>
        <v>10</v>
      </c>
      <c r="N136" s="4">
        <f t="shared" si="31"/>
        <v>4.9000000000000004</v>
      </c>
      <c r="O136" s="4">
        <f>ROUND(IF('Indicator Data'!J138=0,0,IF('Indicator Data'!J138&gt;O$139,10,IF('Indicator Data'!J138&lt;O$140,0,10-(O$139-'Indicator Data'!J138)/(O$139-O$140)*10))),1)</f>
        <v>5.9</v>
      </c>
      <c r="P136" s="153">
        <f t="shared" si="32"/>
        <v>8.5</v>
      </c>
      <c r="Q136" s="153">
        <f t="shared" si="33"/>
        <v>7.2</v>
      </c>
      <c r="R136" s="4" t="str">
        <f>IF('Indicator Data'!H138="No data","x",ROUND(IF('Indicator Data'!H138=0,0,IF('Indicator Data'!H138&gt;R$139,10,IF('Indicator Data'!H138&lt;R$140,0,10-(R$139-'Indicator Data'!H138)/(R$139-R$140)*10))),1))</f>
        <v>x</v>
      </c>
      <c r="S136" s="6" t="str">
        <f t="shared" si="34"/>
        <v>x</v>
      </c>
      <c r="T136" s="6">
        <f t="shared" si="35"/>
        <v>9.3000000000000007</v>
      </c>
      <c r="U136" s="6">
        <f t="shared" si="36"/>
        <v>2.5</v>
      </c>
      <c r="V136" s="6">
        <f t="shared" si="37"/>
        <v>7.2</v>
      </c>
      <c r="W136" s="14">
        <f t="shared" si="38"/>
        <v>7.2</v>
      </c>
      <c r="X136" s="4">
        <f>ROUND(IF('Indicator Data'!M138=0,0,IF('Indicator Data'!M138&gt;X$139,10,IF('Indicator Data'!M138&lt;X$140,0,10-(X$139-'Indicator Data'!M138)/(X$139-X$140)*10))),1)</f>
        <v>10</v>
      </c>
      <c r="Y136" s="4">
        <f>ROUND(IF('Indicator Data'!N138=0,0,IF('Indicator Data'!N138&gt;Y$139,10,IF('Indicator Data'!N138&lt;Y$140,0,10-(Y$139-'Indicator Data'!N138)/(Y$139-Y$140)*10))),1)</f>
        <v>10</v>
      </c>
      <c r="Z136" s="6">
        <f t="shared" si="39"/>
        <v>10</v>
      </c>
      <c r="AA136" s="6">
        <f>IF('Indicator Data'!K138=5,10,IF('Indicator Data'!K138=4,8,IF('Indicator Data'!K138=3,5,IF('Indicator Data'!K138=2,2,IF('Indicator Data'!K138=1,1,0)))))</f>
        <v>0</v>
      </c>
      <c r="AB136" s="191">
        <f>IF('Indicator Data'!L138="No data","x",IF('Indicator Data'!L138&gt;1000,10,IF('Indicator Data'!L138&gt;=500,9,IF('Indicator Data'!L138&gt;=240,8,IF('Indicator Data'!L138&gt;=120,7,IF('Indicator Data'!L138&gt;=60,6,IF('Indicator Data'!L138&gt;=20,5,IF('Indicator Data'!L138&gt;=1,4,0))))))))</f>
        <v>0</v>
      </c>
      <c r="AC136" s="6">
        <f t="shared" si="40"/>
        <v>0</v>
      </c>
      <c r="AD136" s="7">
        <f t="shared" si="41"/>
        <v>5</v>
      </c>
    </row>
    <row r="137" spans="1:30" s="11" customFormat="1" x14ac:dyDescent="0.25">
      <c r="A137" s="11" t="s">
        <v>452</v>
      </c>
      <c r="B137" s="30" t="s">
        <v>4</v>
      </c>
      <c r="C137" s="30" t="s">
        <v>581</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5</v>
      </c>
      <c r="F137" s="58">
        <f>'Indicator Data'!E139/'Indicator Data'!$BC139</f>
        <v>0.28232949349897896</v>
      </c>
      <c r="G137" s="58">
        <f>'Indicator Data'!F139/'Indicator Data'!$BC139</f>
        <v>0.3777513092302347</v>
      </c>
      <c r="H137" s="58">
        <f t="shared" si="28"/>
        <v>0.23560257405704815</v>
      </c>
      <c r="I137" s="4">
        <f t="shared" si="29"/>
        <v>5.9</v>
      </c>
      <c r="J137" s="4">
        <f>ROUND(IF('Indicator Data'!I139=0,0,IF(LOG('Indicator Data'!I139)&gt;J$139,10,IF(LOG('Indicator Data'!I139)&lt;J$140,0,10-(J$139-LOG('Indicator Data'!I139))/(J$139-J$140)*10))),1)</f>
        <v>10</v>
      </c>
      <c r="K137" s="58">
        <f>'Indicator Data'!G139/'Indicator Data'!$BC139</f>
        <v>1.8152684827496251E-3</v>
      </c>
      <c r="L137" s="58">
        <f>'Indicator Data'!I139/'Indicator Data'!$BD139</f>
        <v>1.4685265822090954E-2</v>
      </c>
      <c r="M137" s="4">
        <f t="shared" si="30"/>
        <v>1.2</v>
      </c>
      <c r="N137" s="4">
        <f t="shared" si="31"/>
        <v>4.9000000000000004</v>
      </c>
      <c r="O137" s="4">
        <f>ROUND(IF('Indicator Data'!J139=0,0,IF('Indicator Data'!J139&gt;O$139,10,IF('Indicator Data'!J139&lt;O$140,0,10-(O$139-'Indicator Data'!J139)/(O$139-O$140)*10))),1)</f>
        <v>5.9</v>
      </c>
      <c r="P137" s="153">
        <f t="shared" si="32"/>
        <v>8.5</v>
      </c>
      <c r="Q137" s="153">
        <f t="shared" si="33"/>
        <v>7.2</v>
      </c>
      <c r="R137" s="4">
        <f>IF('Indicator Data'!H139="No data","x",ROUND(IF('Indicator Data'!H139=0,0,IF('Indicator Data'!H139&gt;R$139,10,IF('Indicator Data'!H139&lt;R$140,0,10-(R$139-'Indicator Data'!H139)/(R$139-R$140)*10))),1))</f>
        <v>5</v>
      </c>
      <c r="S137" s="6">
        <f t="shared" si="34"/>
        <v>5</v>
      </c>
      <c r="T137" s="6">
        <f t="shared" si="35"/>
        <v>2.6</v>
      </c>
      <c r="U137" s="6">
        <f t="shared" si="36"/>
        <v>5.9</v>
      </c>
      <c r="V137" s="6">
        <f t="shared" si="37"/>
        <v>6.1</v>
      </c>
      <c r="W137" s="14">
        <f t="shared" si="38"/>
        <v>5</v>
      </c>
      <c r="X137" s="4">
        <f>ROUND(IF('Indicator Data'!M139=0,0,IF('Indicator Data'!M139&gt;X$139,10,IF('Indicator Data'!M139&lt;X$140,0,10-(X$139-'Indicator Data'!M139)/(X$139-X$140)*10))),1)</f>
        <v>10</v>
      </c>
      <c r="Y137" s="4">
        <f>ROUND(IF('Indicator Data'!N139=0,0,IF('Indicator Data'!N139&gt;Y$139,10,IF('Indicator Data'!N139&lt;Y$140,0,10-(Y$139-'Indicator Data'!N139)/(Y$139-Y$140)*10))),1)</f>
        <v>10</v>
      </c>
      <c r="Z137" s="6">
        <f t="shared" si="39"/>
        <v>10</v>
      </c>
      <c r="AA137" s="6">
        <f>IF('Indicator Data'!K139=5,10,IF('Indicator Data'!K139=4,8,IF('Indicator Data'!K139=3,5,IF('Indicator Data'!K139=2,2,IF('Indicator Data'!K139=1,1,0)))))</f>
        <v>0</v>
      </c>
      <c r="AB137" s="191">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7</v>
      </c>
    </row>
    <row r="138" spans="1:30" customFormat="1" x14ac:dyDescent="0.25"/>
    <row r="139" spans="1:30" s="27" customFormat="1" x14ac:dyDescent="0.25">
      <c r="A139" s="18"/>
      <c r="B139" s="19" t="s">
        <v>43</v>
      </c>
      <c r="C139" s="19"/>
      <c r="D139" s="20">
        <v>5</v>
      </c>
      <c r="E139" s="20">
        <v>5</v>
      </c>
      <c r="F139" s="20"/>
      <c r="G139" s="20"/>
      <c r="H139" s="20"/>
      <c r="I139" s="23">
        <v>0.4</v>
      </c>
      <c r="J139" s="149">
        <v>5</v>
      </c>
      <c r="K139" s="21"/>
      <c r="L139" s="19"/>
      <c r="M139" s="22">
        <v>1.4999999999999999E-2</v>
      </c>
      <c r="N139" s="150">
        <v>0.03</v>
      </c>
      <c r="O139" s="151">
        <v>0.3</v>
      </c>
      <c r="P139" s="151"/>
      <c r="Q139" s="151"/>
      <c r="R139" s="120">
        <v>0.3</v>
      </c>
      <c r="S139" s="23"/>
      <c r="T139" s="23"/>
      <c r="U139" s="23"/>
      <c r="V139" s="23"/>
      <c r="W139" s="18"/>
      <c r="X139" s="18">
        <v>0.95</v>
      </c>
      <c r="Y139" s="18">
        <v>0.95</v>
      </c>
      <c r="Z139" s="18"/>
      <c r="AA139" s="18"/>
      <c r="AB139" s="18"/>
      <c r="AC139" s="18"/>
      <c r="AD139" s="18"/>
    </row>
    <row r="140" spans="1:30" s="27" customFormat="1" x14ac:dyDescent="0.25">
      <c r="A140" s="18"/>
      <c r="B140" s="19" t="s">
        <v>42</v>
      </c>
      <c r="C140" s="19"/>
      <c r="D140" s="20">
        <v>2</v>
      </c>
      <c r="E140" s="126">
        <v>1</v>
      </c>
      <c r="F140" s="126"/>
      <c r="G140" s="126"/>
      <c r="H140" s="126"/>
      <c r="I140" s="23">
        <v>0</v>
      </c>
      <c r="J140" s="149">
        <v>1</v>
      </c>
      <c r="K140" s="21"/>
      <c r="L140" s="19"/>
      <c r="M140" s="22">
        <v>0</v>
      </c>
      <c r="N140" s="150">
        <v>0</v>
      </c>
      <c r="O140" s="151">
        <v>0</v>
      </c>
      <c r="P140" s="151"/>
      <c r="Q140" s="151"/>
      <c r="R140" s="120">
        <v>0</v>
      </c>
      <c r="S140" s="23"/>
      <c r="T140" s="23"/>
      <c r="U140" s="23"/>
      <c r="V140" s="23"/>
      <c r="W140" s="18"/>
      <c r="X140" s="18">
        <v>0</v>
      </c>
      <c r="Y140" s="18">
        <v>0.01</v>
      </c>
      <c r="Z140" s="18"/>
      <c r="AA140" s="18"/>
      <c r="AB140" s="18"/>
      <c r="AC140" s="18"/>
      <c r="AD140" s="18"/>
    </row>
  </sheetData>
  <sortState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43"/>
  <sheetViews>
    <sheetView showGridLines="0" zoomScaleNormal="100" workbookViewId="0">
      <pane xSplit="2" ySplit="2" topLeftCell="Y111" activePane="bottomRight" state="frozen"/>
      <selection activeCell="AD123" sqref="AD123"/>
      <selection pane="topRight" activeCell="AD123" sqref="AD123"/>
      <selection pane="bottomLeft" activeCell="AD123" sqref="AD123"/>
      <selection pane="bottomRight" activeCell="AF115" sqref="AF115"/>
    </sheetView>
  </sheetViews>
  <sheetFormatPr defaultColWidth="9.140625" defaultRowHeight="15" x14ac:dyDescent="0.25"/>
  <cols>
    <col min="1" max="1" width="49.42578125" style="8" bestFit="1" customWidth="1"/>
    <col min="2" max="3" width="9.140625" style="8" customWidth="1"/>
    <col min="4" max="6" width="9.140625" style="8"/>
    <col min="7" max="7" width="9.85546875" style="26" customWidth="1"/>
    <col min="8" max="8" width="9.85546875" style="25" customWidth="1"/>
    <col min="9" max="9" width="9.85546875" style="24" customWidth="1"/>
    <col min="10" max="10" width="12.7109375" style="8" bestFit="1" customWidth="1"/>
    <col min="11" max="11" width="11.140625" style="8" bestFit="1" customWidth="1"/>
    <col min="12" max="15" width="9.140625" style="8"/>
    <col min="16" max="17" width="9.85546875" style="24" customWidth="1"/>
    <col min="18" max="18" width="10.5703125" style="26" bestFit="1" customWidth="1"/>
    <col min="19" max="21" width="9.85546875" style="26" customWidth="1"/>
    <col min="22" max="22" width="9.85546875" style="24" customWidth="1"/>
    <col min="23" max="29" width="9.85546875" style="26" customWidth="1"/>
    <col min="30" max="30" width="9.85546875" style="24" customWidth="1"/>
    <col min="31" max="32" width="9.85546875" style="26" customWidth="1"/>
    <col min="33" max="33" width="9.85546875" style="24" customWidth="1"/>
    <col min="34" max="35" width="9.85546875" style="26" customWidth="1"/>
    <col min="36" max="36" width="9.85546875" style="24" customWidth="1"/>
    <col min="37" max="37" width="10.140625" style="8" bestFit="1" customWidth="1"/>
    <col min="38" max="40" width="9.140625" style="8"/>
    <col min="41" max="43" width="9.85546875" style="24" customWidth="1"/>
    <col min="44" max="44" width="9.85546875" style="44" customWidth="1"/>
    <col min="45" max="16384" width="9.140625" style="8"/>
  </cols>
  <sheetData>
    <row r="1" spans="1:47" x14ac:dyDescent="0.2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row>
    <row r="2" spans="1:47" s="59" customFormat="1" ht="126" customHeight="1" thickBot="1" x14ac:dyDescent="0.3">
      <c r="A2" s="11" t="s">
        <v>32</v>
      </c>
      <c r="B2" s="28" t="s">
        <v>18</v>
      </c>
      <c r="C2" s="79" t="s">
        <v>583</v>
      </c>
      <c r="D2" s="46" t="s">
        <v>38</v>
      </c>
      <c r="E2" s="46" t="s">
        <v>39</v>
      </c>
      <c r="F2" s="51" t="s">
        <v>605</v>
      </c>
      <c r="G2" s="46" t="s">
        <v>37</v>
      </c>
      <c r="H2" s="46" t="s">
        <v>50</v>
      </c>
      <c r="I2" s="51" t="s">
        <v>604</v>
      </c>
      <c r="J2" s="48" t="s">
        <v>106</v>
      </c>
      <c r="K2" s="123" t="s">
        <v>599</v>
      </c>
      <c r="L2" s="49" t="s">
        <v>600</v>
      </c>
      <c r="M2" s="46" t="s">
        <v>46</v>
      </c>
      <c r="N2" s="124" t="s">
        <v>602</v>
      </c>
      <c r="O2" s="49" t="s">
        <v>601</v>
      </c>
      <c r="P2" s="51" t="s">
        <v>603</v>
      </c>
      <c r="Q2" s="53" t="s">
        <v>688</v>
      </c>
      <c r="R2" s="50" t="s">
        <v>107</v>
      </c>
      <c r="S2" s="49" t="s">
        <v>109</v>
      </c>
      <c r="T2" s="50" t="s">
        <v>36</v>
      </c>
      <c r="U2" s="49" t="s">
        <v>108</v>
      </c>
      <c r="V2" s="47" t="s">
        <v>48</v>
      </c>
      <c r="W2" s="46" t="s">
        <v>53</v>
      </c>
      <c r="X2" s="46" t="s">
        <v>54</v>
      </c>
      <c r="Y2" s="46" t="s">
        <v>55</v>
      </c>
      <c r="Z2" s="50" t="s">
        <v>649</v>
      </c>
      <c r="AA2" s="128" t="s">
        <v>649</v>
      </c>
      <c r="AB2" s="50" t="s">
        <v>650</v>
      </c>
      <c r="AC2" s="128" t="s">
        <v>650</v>
      </c>
      <c r="AD2" s="51" t="s">
        <v>606</v>
      </c>
      <c r="AE2" s="46" t="s">
        <v>130</v>
      </c>
      <c r="AF2" s="46" t="s">
        <v>591</v>
      </c>
      <c r="AG2" s="51" t="s">
        <v>607</v>
      </c>
      <c r="AH2" s="49" t="s">
        <v>657</v>
      </c>
      <c r="AI2" s="46" t="s">
        <v>592</v>
      </c>
      <c r="AJ2" s="51" t="s">
        <v>608</v>
      </c>
      <c r="AK2" s="48" t="s">
        <v>74</v>
      </c>
      <c r="AL2" s="48" t="s">
        <v>72</v>
      </c>
      <c r="AM2" s="51" t="s">
        <v>609</v>
      </c>
      <c r="AN2" s="48" t="s">
        <v>735</v>
      </c>
      <c r="AO2" s="49" t="s">
        <v>623</v>
      </c>
      <c r="AP2" s="51" t="s">
        <v>610</v>
      </c>
      <c r="AQ2" s="204" t="s">
        <v>71</v>
      </c>
      <c r="AR2" s="54" t="s">
        <v>687</v>
      </c>
    </row>
    <row r="3" spans="1:47" s="11" customFormat="1" x14ac:dyDescent="0.25">
      <c r="A3" s="11" t="s">
        <v>332</v>
      </c>
      <c r="B3" s="30" t="s">
        <v>0</v>
      </c>
      <c r="C3" s="30" t="s">
        <v>582</v>
      </c>
      <c r="D3" s="12">
        <f>ROUND(IF('Indicator Data'!O5="No data",IF((0.1284*LN('Indicator Data'!BA5)-0.4735)&gt;D$140,0,IF((0.1284*LN('Indicator Data'!BA5)-0.4735)&lt;D$139,10,(D$140-(0.1284*LN('Indicator Data'!BA5)-0.4735))/(D$140-D$139)*10)),IF('Indicator Data'!O5&gt;D$140,0,IF('Indicator Data'!O5&lt;D$139,10,(D$140-'Indicator Data'!O5)/(D$140-D$139)*10))),1)</f>
        <v>8.4</v>
      </c>
      <c r="E3" s="12">
        <f>IF('Indicator Data'!P5="No data","x",ROUND(IF('Indicator Data'!P5&gt;E$140,10,IF('Indicator Data'!P5&lt;E$139,0,10-(E$140-'Indicator Data'!P5)/(E$140-E$139)*10)),1))</f>
        <v>10</v>
      </c>
      <c r="F3" s="52">
        <f>IF(E3="x",D3,ROUND((10-GEOMEAN(((10-D3)/10*9+1),((10-E3)/10*9+1)))/9*10,1))</f>
        <v>9.4</v>
      </c>
      <c r="G3" s="12">
        <f>IF('Indicator Data'!AG5="No data","x",ROUND(IF('Indicator Data'!AG5&gt;G$140,10,IF('Indicator Data'!AG5&lt;G$139,0,10-(G$140-'Indicator Data'!AG5)/(G$140-G$139)*10)),1))</f>
        <v>8.1999999999999993</v>
      </c>
      <c r="H3" s="12">
        <f>IF('Indicator Data'!AH5="No data","x",ROUND(IF('Indicator Data'!AH5&gt;H$140,10,IF('Indicator Data'!AH5&lt;H$139,0,10-(H$140-'Indicator Data'!AH5)/(H$140-H$139)*10)),1))</f>
        <v>1.5</v>
      </c>
      <c r="I3" s="52">
        <f>IF(AND(G3="x",H3="x"),"x",ROUND(AVERAGE(G3,H3),1))</f>
        <v>4.9000000000000004</v>
      </c>
      <c r="J3" s="35">
        <f>SUM('Indicator Data'!R5,SUM('Indicator Data'!S5:T5)*1000000)</f>
        <v>2230744692</v>
      </c>
      <c r="K3" s="35">
        <f>J3/'Indicator Data'!BD5</f>
        <v>113.62713879434583</v>
      </c>
      <c r="L3" s="12">
        <f>IF(K3="x","x",ROUND(IF(K3&gt;L$140,10,IF(K3&lt;L$139,0,10-(L$140-K3)/(L$140-L$139)*10)),1))</f>
        <v>2.2999999999999998</v>
      </c>
      <c r="M3" s="12">
        <f>IF('Indicator Data'!U5="No data","x",ROUND(IF('Indicator Data'!U5&gt;M$140,10,IF('Indicator Data'!U5&lt;M$139,0,10-(M$140-'Indicator Data'!U5)/(M$140-M$139)*10)),1))</f>
        <v>6.1</v>
      </c>
      <c r="N3" s="125">
        <f>'Indicator Data'!Q5/'Indicator Data'!BD5*1000000</f>
        <v>22.631626743014913</v>
      </c>
      <c r="O3" s="12">
        <f>IF(N3="No data","x",ROUND(IF(N3&gt;O$140,10,IF(N3&lt;O$139,0,10-(O$140-N3)/(O$140-O$139)*10)),1))</f>
        <v>2.2999999999999998</v>
      </c>
      <c r="P3" s="52">
        <f>ROUND(AVERAGE(L3,M3,O3),1)</f>
        <v>3.6</v>
      </c>
      <c r="Q3" s="45">
        <f>ROUND(AVERAGE(F3,F3,I3,P3),1)</f>
        <v>6.8</v>
      </c>
      <c r="R3" s="35">
        <f>IF(AND('Indicator Data'!AM5="No data",'Indicator Data'!AN5="No data"),0,SUM('Indicator Data'!AM5:AO5))</f>
        <v>0</v>
      </c>
      <c r="S3" s="12">
        <f>ROUND(IF(R3=0,0,IF(LOG(R3)&gt;$S$140,10,IF(LOG(R3)&lt;S$139,0,10-(S$140-LOG(R3))/(S$140-S$139)*10))),1)</f>
        <v>0</v>
      </c>
      <c r="T3" s="41">
        <f>R3/'Indicator Data'!$BB5</f>
        <v>0</v>
      </c>
      <c r="U3" s="12">
        <f>IF(T3="x","x",ROUND(IF(T3&gt;$U$140,10,IF(T3&lt;$U$139,0,((T3*100)/0.0052)^(1/4.0545)/6.5*10)),1))</f>
        <v>0</v>
      </c>
      <c r="V3" s="13">
        <f>ROUND(AVERAGE(S3,U3),1)</f>
        <v>0</v>
      </c>
      <c r="W3" s="12">
        <f>IF('Indicator Data'!AB5="No data","x",ROUND(IF('Indicator Data'!AB5&gt;W$140,10,IF('Indicator Data'!AB5&lt;W$139,0,10-(W$140-'Indicator Data'!AB5)/(W$140-W$139)*10)),1))</f>
        <v>1.2</v>
      </c>
      <c r="X3" s="12">
        <f>IF('Indicator Data'!AA5="No data","x",ROUND(IF('Indicator Data'!AA5&gt;X$140,10,IF('Indicator Data'!AA5&lt;X$139,0,10-(X$140-'Indicator Data'!AA5)/(X$140-X$139)*10)),1))</f>
        <v>1.5</v>
      </c>
      <c r="Y3" s="12">
        <f>IF('Indicator Data'!AF5="No data","x",ROUND(IF('Indicator Data'!AF5&gt;Y$140,10,IF('Indicator Data'!AF5&lt;Y$139,0,10-(Y$140-'Indicator Data'!AF5)/(Y$140-Y$139)*10)),1))</f>
        <v>9.5</v>
      </c>
      <c r="Z3" s="129">
        <f>IF('Indicator Data'!AC5="No data","x",'Indicator Data'!AC5/'Indicator Data'!$BB5*100000)</f>
        <v>0</v>
      </c>
      <c r="AA3" s="127">
        <f>IF(Z3="x","x",ROUND(IF(Z3&lt;=AA$139,0,IF(Z3&gt;AA$140,10,10-(LOG(AA$140*100)-LOG(Z3*100))/(LOG(AA$140*100))*10)),1))</f>
        <v>0</v>
      </c>
      <c r="AB3" s="129">
        <f>IF('Indicator Data'!AD5="No data","x",'Indicator Data'!AD5/'Indicator Data'!$BB5*100000)</f>
        <v>5.1996888506191788E-2</v>
      </c>
      <c r="AC3" s="127">
        <f>IF(AB3="x","x",ROUND(IF(AB3&lt;=AC$139,0,IF(AB3&gt;AC$140,10,10-(LOG(AC$140*100)-LOG(AB3*100))/(LOG(AC$140*100))*10)),1))</f>
        <v>2.4</v>
      </c>
      <c r="AD3" s="52">
        <f>IF(AND(W3="x",X3="x",Y3="x",AA3="x",AC3="x"),"x",ROUND(AVERAGE(W3,X3,Y3,AA3,AC3),1))</f>
        <v>2.9</v>
      </c>
      <c r="AE3" s="12">
        <f>IF('Indicator Data'!V5="No data","x",ROUND(IF('Indicator Data'!V5&gt;AE$140,10,IF('Indicator Data'!V5&lt;AE$139,0,10-(AE$140-'Indicator Data'!V5)/(AE$140-AE$139)*10)),1))</f>
        <v>10</v>
      </c>
      <c r="AF3" s="12">
        <f>IF('Indicator Data'!W5="No data","x",ROUND(IF('Indicator Data'!W5&gt;AF$140,10,IF('Indicator Data'!W5&lt;AF$139,0,10-(AF$140-'Indicator Data'!W5)/(AF$140-AF$139)*10)),1))</f>
        <v>3.7</v>
      </c>
      <c r="AG3" s="52">
        <f>IF(AND(AE3="x",AF3="x"),"x",ROUND(AVERAGE(AF3,AE3),1))</f>
        <v>6.9</v>
      </c>
      <c r="AH3" s="12">
        <f>IF('Indicator Data'!AP5="No data","x",ROUND(IF('Indicator Data'!AP5&gt;AH$140,10,IF('Indicator Data'!AP5&lt;AH$139,0,10-(AH$140-'Indicator Data'!AP5)/(AH$140-AH$139)*10)),1))</f>
        <v>3.4</v>
      </c>
      <c r="AI3" s="12">
        <f>IF('Indicator Data'!AQ5="No data","x",ROUND(IF('Indicator Data'!AQ5&gt;AI$140,10,IF('Indicator Data'!AQ5&lt;AI$139,0,10-(AI$140-'Indicator Data'!AQ5)/(AI$140-AI$139)*10)),1))</f>
        <v>1</v>
      </c>
      <c r="AJ3" s="52">
        <f>IF(AND(AH3="x",AI3="x"),"x",ROUND(AVERAGE(AH3,AI3),1))</f>
        <v>2.2000000000000002</v>
      </c>
      <c r="AK3" s="35">
        <f>'Indicator Data'!AK5+'Indicator Data'!AJ5*0.5+'Indicator Data'!AI5*0.25</f>
        <v>3055.4837410454015</v>
      </c>
      <c r="AL3" s="42">
        <f>AK3/'Indicator Data'!BB5</f>
        <v>1.5887564741561952E-3</v>
      </c>
      <c r="AM3" s="52">
        <f>IF(AL3="x","x",ROUND(IF(AL3&gt;AM$140,10,IF(AL3&lt;AM$139,0,10-(AM$140-AL3)/(AM$140-AM$139)*10)),1))</f>
        <v>0.2</v>
      </c>
      <c r="AN3" s="42">
        <f>IF('Indicator Data'!AL5="No data","x",'Indicator Data'!AL5/'Indicator Data'!BB5)</f>
        <v>9.49151202792025E-3</v>
      </c>
      <c r="AO3" s="12">
        <f>IF(AN3="x","x",ROUND(IF(AN3&gt;AO$140,10,IF(AN3&lt;AO$139,0,10-(AO$140-AN3)/(AO$140-AO$139)*10)),1))</f>
        <v>0.5</v>
      </c>
      <c r="AP3" s="52">
        <f>AO3</f>
        <v>0.5</v>
      </c>
      <c r="AQ3" s="36">
        <f>ROUND(IF(AP3="x",IF(AG3="x",(10-GEOMEAN(((10-AD3)/10*9+1),((10-AM3)/10*9+1),((10-AJ3)/10*9+1)))/9*10,(10-GEOMEAN(((10-AD3)/10*9+1),((10-AG3)/10*9+1),((10-AM3)/10*9+1),((10-AJ3)/10*9+1)))/9*10),IF(AG3="x",IF(AP3="x",(10-GEOMEAN(((10-AD3)/10*9+1),((10-AM3)/10*9+1),((10-AJ3)/10*9+1)))/9*10,(10-GEOMEAN(((10-AD3)/10*9+1),((10-AP3)/10*9+1),((10-AM3)/10*9+1),((10-AJ3)/10*9+1)))/9*10),(10-GEOMEAN(((10-AD3)/10*9+1),((10-AG3)/10*9+1),((10-AM3)/10*9+1),((10-AP3)/10*9+1),((10-AJ3)/10*9+1)))/9*10)),1)</f>
        <v>3</v>
      </c>
      <c r="AR3" s="55">
        <f>ROUND((10-GEOMEAN(((10-V3)/10*9+1),((10-AQ3)/10*9+1)))/9*10,1)</f>
        <v>1.6</v>
      </c>
      <c r="AU3" s="11">
        <v>2.8</v>
      </c>
    </row>
    <row r="4" spans="1:47" s="11" customFormat="1" x14ac:dyDescent="0.25">
      <c r="A4" s="11" t="s">
        <v>333</v>
      </c>
      <c r="B4" s="30" t="s">
        <v>0</v>
      </c>
      <c r="C4" s="30" t="s">
        <v>453</v>
      </c>
      <c r="D4" s="12">
        <f>ROUND(IF('Indicator Data'!O6="No data",IF((0.1284*LN('Indicator Data'!BA6)-0.4735)&gt;D$140,0,IF((0.1284*LN('Indicator Data'!BA6)-0.4735)&lt;D$139,10,(D$140-(0.1284*LN('Indicator Data'!BA6)-0.4735))/(D$140-D$139)*10)),IF('Indicator Data'!O6&gt;D$140,0,IF('Indicator Data'!O6&lt;D$139,10,(D$140-'Indicator Data'!O6)/(D$140-D$139)*10))),1)</f>
        <v>8.4</v>
      </c>
      <c r="E4" s="12">
        <f>IF('Indicator Data'!P6="No data","x",ROUND(IF('Indicator Data'!P6&gt;E$140,10,IF('Indicator Data'!P6&lt;E$139,0,10-(E$140-'Indicator Data'!P6)/(E$140-E$139)*10)),1))</f>
        <v>9.8000000000000007</v>
      </c>
      <c r="F4" s="52">
        <f t="shared" ref="F4:F67" si="0">IF(E4="x",D4,ROUND((10-GEOMEAN(((10-D4)/10*9+1),((10-E4)/10*9+1)))/9*10,1))</f>
        <v>9.1999999999999993</v>
      </c>
      <c r="G4" s="12">
        <f>IF('Indicator Data'!AG6="No data","x",ROUND(IF('Indicator Data'!AG6&gt;G$140,10,IF('Indicator Data'!AG6&lt;G$139,0,10-(G$140-'Indicator Data'!AG6)/(G$140-G$139)*10)),1))</f>
        <v>8.1999999999999993</v>
      </c>
      <c r="H4" s="12">
        <f>IF('Indicator Data'!AH6="No data","x",ROUND(IF('Indicator Data'!AH6&gt;H$140,10,IF('Indicator Data'!AH6&lt;H$139,0,10-(H$140-'Indicator Data'!AH6)/(H$140-H$139)*10)),1))</f>
        <v>3.8</v>
      </c>
      <c r="I4" s="52">
        <f t="shared" ref="I4:I67" si="1">IF(AND(G4="x",H4="x"),"x",ROUND(AVERAGE(G4,H4),1))</f>
        <v>6</v>
      </c>
      <c r="J4" s="35">
        <f>SUM('Indicator Data'!R6,SUM('Indicator Data'!S6:T6)*1000000)</f>
        <v>2230744692</v>
      </c>
      <c r="K4" s="35">
        <f>J4/'Indicator Data'!BD6</f>
        <v>113.62713879434583</v>
      </c>
      <c r="L4" s="12">
        <f t="shared" ref="L4:L67" si="2">IF(K4="x","x",ROUND(IF(K4&gt;L$140,10,IF(K4&lt;L$139,0,10-(L$140-K4)/(L$140-L$139)*10)),1))</f>
        <v>2.2999999999999998</v>
      </c>
      <c r="M4" s="12">
        <f>IF('Indicator Data'!U6="No data","x",ROUND(IF('Indicator Data'!U6&gt;M$140,10,IF('Indicator Data'!U6&lt;M$139,0,10-(M$140-'Indicator Data'!U6)/(M$140-M$139)*10)),1))</f>
        <v>6.1</v>
      </c>
      <c r="N4" s="125">
        <f>'Indicator Data'!Q6/'Indicator Data'!BD6*1000000</f>
        <v>22.631626743014913</v>
      </c>
      <c r="O4" s="12">
        <f t="shared" ref="O4:O67" si="3">IF(N4="No data","x",ROUND(IF(N4&gt;O$140,10,IF(N4&lt;O$139,0,10-(O$140-N4)/(O$140-O$139)*10)),1))</f>
        <v>2.2999999999999998</v>
      </c>
      <c r="P4" s="52">
        <f t="shared" ref="P4:P67" si="4">ROUND(AVERAGE(L4,M4,O4),1)</f>
        <v>3.6</v>
      </c>
      <c r="Q4" s="45">
        <f t="shared" ref="Q4:Q67" si="5">ROUND(AVERAGE(F4,F4,I4,P4),1)</f>
        <v>7</v>
      </c>
      <c r="R4" s="35">
        <f>IF(AND('Indicator Data'!AM6="No data",'Indicator Data'!AN6="No data"),0,SUM('Indicator Data'!AM6:AO6))</f>
        <v>0</v>
      </c>
      <c r="S4" s="12">
        <f t="shared" ref="S4:S67" si="6">ROUND(IF(R4=0,0,IF(LOG(R4)&gt;$S$140,10,IF(LOG(R4)&lt;S$139,0,10-(S$140-LOG(R4))/(S$140-S$139)*10))),1)</f>
        <v>0</v>
      </c>
      <c r="T4" s="41">
        <f>R4/'Indicator Data'!$BB6</f>
        <v>0</v>
      </c>
      <c r="U4" s="12">
        <f t="shared" ref="U4:U67" si="7">IF(T4="x","x",ROUND(IF(T4&gt;$U$140,10,IF(T4&lt;$U$139,0,((T4*100)/0.0052)^(1/4.0545)/6.5*10)),1))</f>
        <v>0</v>
      </c>
      <c r="V4" s="13">
        <f t="shared" ref="V4:V67" si="8">ROUND(AVERAGE(S4,U4),1)</f>
        <v>0</v>
      </c>
      <c r="W4" s="12">
        <f>IF('Indicator Data'!AB6="No data","x",ROUND(IF('Indicator Data'!AB6&gt;W$140,10,IF('Indicator Data'!AB6&lt;W$139,0,10-(W$140-'Indicator Data'!AB6)/(W$140-W$139)*10)),1))</f>
        <v>2.4</v>
      </c>
      <c r="X4" s="12">
        <f>IF('Indicator Data'!AA6="No data","x",ROUND(IF('Indicator Data'!AA6&gt;X$140,10,IF('Indicator Data'!AA6&lt;X$139,0,10-(X$140-'Indicator Data'!AA6)/(X$140-X$139)*10)),1))</f>
        <v>1.5</v>
      </c>
      <c r="Y4" s="12">
        <f>IF('Indicator Data'!AF6="No data","x",ROUND(IF('Indicator Data'!AF6&gt;Y$140,10,IF('Indicator Data'!AF6&lt;Y$139,0,10-(Y$140-'Indicator Data'!AF6)/(Y$140-Y$139)*10)),1))</f>
        <v>9.5</v>
      </c>
      <c r="Z4" s="129">
        <f>IF('Indicator Data'!AC6="No data","x",'Indicator Data'!AC6/'Indicator Data'!$BB6*100000)</f>
        <v>0</v>
      </c>
      <c r="AA4" s="127">
        <f t="shared" ref="AA4:AA67" si="9">IF(Z4="x","x",ROUND(IF(Z4&lt;=AA$139,0,IF(Z4&gt;AA$140,10,10-(LOG(AA$140*100)-LOG(Z4*100))/(LOG(AA$140*100))*10)),1))</f>
        <v>0</v>
      </c>
      <c r="AB4" s="129">
        <f>IF('Indicator Data'!AD6="No data","x",'Indicator Data'!AD6/'Indicator Data'!$BB6*100000)</f>
        <v>0</v>
      </c>
      <c r="AC4" s="127">
        <f t="shared" ref="AC4:AC67" si="10">IF(AB4="x","x",ROUND(IF(AB4&lt;=AC$139,0,IF(AB4&gt;AC$140,10,10-(LOG(AC$140*100)-LOG(AB4*100))/(LOG(AC$140*100))*10)),1))</f>
        <v>0</v>
      </c>
      <c r="AD4" s="52">
        <f t="shared" ref="AD4:AD67" si="11">IF(AND(W4="x",X4="x",Y4="x",AA4="x",AC4="x"),"x",ROUND(AVERAGE(W4,X4,Y4,AA4,AC4),1))</f>
        <v>2.7</v>
      </c>
      <c r="AE4" s="12">
        <f>IF('Indicator Data'!V6="No data","x",ROUND(IF('Indicator Data'!V6&gt;AE$140,10,IF('Indicator Data'!V6&lt;AE$139,0,10-(AE$140-'Indicator Data'!V6)/(AE$140-AE$139)*10)),1))</f>
        <v>10</v>
      </c>
      <c r="AF4" s="12">
        <f>IF('Indicator Data'!W6="No data","x",ROUND(IF('Indicator Data'!W6&gt;AF$140,10,IF('Indicator Data'!W6&lt;AF$139,0,10-(AF$140-'Indicator Data'!W6)/(AF$140-AF$139)*10)),1))</f>
        <v>3.6</v>
      </c>
      <c r="AG4" s="52">
        <f t="shared" ref="AG4:AG67" si="12">IF(AND(AE4="x",AF4="x"),"x",ROUND(AVERAGE(AF4,AE4),1))</f>
        <v>6.8</v>
      </c>
      <c r="AH4" s="12">
        <f>IF('Indicator Data'!AP6="No data","x",ROUND(IF('Indicator Data'!AP6&gt;AH$140,10,IF('Indicator Data'!AP6&lt;AH$139,0,10-(AH$140-'Indicator Data'!AP6)/(AH$140-AH$139)*10)),1))</f>
        <v>1.5</v>
      </c>
      <c r="AI4" s="12">
        <f>IF('Indicator Data'!AQ6="No data","x",ROUND(IF('Indicator Data'!AQ6&gt;AI$140,10,IF('Indicator Data'!AQ6&lt;AI$139,0,10-(AI$140-'Indicator Data'!AQ6)/(AI$140-AI$139)*10)),1))</f>
        <v>0</v>
      </c>
      <c r="AJ4" s="52">
        <f t="shared" ref="AJ4:AJ67" si="13">IF(AND(AH4="x",AI4="x"),"x",ROUND(AVERAGE(AH4,AI4),1))</f>
        <v>0.8</v>
      </c>
      <c r="AK4" s="35">
        <f>'Indicator Data'!AK6+'Indicator Data'!AJ6*0.5+'Indicator Data'!AI6*0.25</f>
        <v>2281.8235242775941</v>
      </c>
      <c r="AL4" s="42">
        <f>AK4/'Indicator Data'!BB6</f>
        <v>2.8731383900588198E-3</v>
      </c>
      <c r="AM4" s="52">
        <f t="shared" ref="AM4:AM67" si="14">IF(AL4="x","x",ROUND(IF(AL4&gt;AM$140,10,IF(AL4&lt;AM$139,0,10-(AM$140-AL4)/(AM$140-AM$139)*10)),1))</f>
        <v>0.3</v>
      </c>
      <c r="AN4" s="42">
        <f>IF('Indicator Data'!AL6="No data","x",'Indicator Data'!AL6/'Indicator Data'!BB6)</f>
        <v>0</v>
      </c>
      <c r="AO4" s="12">
        <f t="shared" ref="AO4:AO67" si="15">IF(AN4="x","x",ROUND(IF(AN4&gt;AO$140,10,IF(AN4&lt;AO$139,0,10-(AO$140-AN4)/(AO$140-AO$139)*10)),1))</f>
        <v>0</v>
      </c>
      <c r="AP4" s="52">
        <f t="shared" ref="AP4:AP67" si="16">AO4</f>
        <v>0</v>
      </c>
      <c r="AQ4" s="36">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2.6</v>
      </c>
      <c r="AR4" s="55">
        <f t="shared" ref="AR4:AR67" si="18">ROUND((10-GEOMEAN(((10-V4)/10*9+1),((10-AQ4)/10*9+1)))/9*10,1)</f>
        <v>1.4</v>
      </c>
      <c r="AU4" s="11">
        <v>2.7</v>
      </c>
    </row>
    <row r="5" spans="1:47" s="11" customFormat="1" x14ac:dyDescent="0.25">
      <c r="A5" s="11" t="s">
        <v>334</v>
      </c>
      <c r="B5" s="30" t="s">
        <v>0</v>
      </c>
      <c r="C5" s="30" t="s">
        <v>454</v>
      </c>
      <c r="D5" s="12">
        <f>ROUND(IF('Indicator Data'!O7="No data",IF((0.1284*LN('Indicator Data'!BA7)-0.4735)&gt;D$140,0,IF((0.1284*LN('Indicator Data'!BA7)-0.4735)&lt;D$139,10,(D$140-(0.1284*LN('Indicator Data'!BA7)-0.4735))/(D$140-D$139)*10)),IF('Indicator Data'!O7&gt;D$140,0,IF('Indicator Data'!O7&lt;D$139,10,(D$140-'Indicator Data'!O7)/(D$140-D$139)*10))),1)</f>
        <v>8.4</v>
      </c>
      <c r="E5" s="12">
        <f>IF('Indicator Data'!P7="No data","x",ROUND(IF('Indicator Data'!P7&gt;E$140,10,IF('Indicator Data'!P7&lt;E$139,0,10-(E$140-'Indicator Data'!P7)/(E$140-E$139)*10)),1))</f>
        <v>3.5</v>
      </c>
      <c r="F5" s="52">
        <f t="shared" si="0"/>
        <v>6.6</v>
      </c>
      <c r="G5" s="12">
        <f>IF('Indicator Data'!AG7="No data","x",ROUND(IF('Indicator Data'!AG7&gt;G$140,10,IF('Indicator Data'!AG7&lt;G$139,0,10-(G$140-'Indicator Data'!AG7)/(G$140-G$139)*10)),1))</f>
        <v>8.1999999999999993</v>
      </c>
      <c r="H5" s="12">
        <f>IF('Indicator Data'!AH7="No data","x",ROUND(IF('Indicator Data'!AH7&gt;H$140,10,IF('Indicator Data'!AH7&lt;H$139,0,10-(H$140-'Indicator Data'!AH7)/(H$140-H$139)*10)),1))</f>
        <v>0</v>
      </c>
      <c r="I5" s="52">
        <f t="shared" si="1"/>
        <v>4.0999999999999996</v>
      </c>
      <c r="J5" s="35">
        <f>SUM('Indicator Data'!R7,SUM('Indicator Data'!S7:T7)*1000000)</f>
        <v>2230744692</v>
      </c>
      <c r="K5" s="35">
        <f>J5/'Indicator Data'!BD7</f>
        <v>113.62713879434583</v>
      </c>
      <c r="L5" s="12">
        <f t="shared" si="2"/>
        <v>2.2999999999999998</v>
      </c>
      <c r="M5" s="12">
        <f>IF('Indicator Data'!U7="No data","x",ROUND(IF('Indicator Data'!U7&gt;M$140,10,IF('Indicator Data'!U7&lt;M$139,0,10-(M$140-'Indicator Data'!U7)/(M$140-M$139)*10)),1))</f>
        <v>6.1</v>
      </c>
      <c r="N5" s="125">
        <f>'Indicator Data'!Q7/'Indicator Data'!BD7*1000000</f>
        <v>22.631626743014913</v>
      </c>
      <c r="O5" s="12">
        <f t="shared" si="3"/>
        <v>2.2999999999999998</v>
      </c>
      <c r="P5" s="52">
        <f t="shared" si="4"/>
        <v>3.6</v>
      </c>
      <c r="Q5" s="45">
        <f t="shared" si="5"/>
        <v>5.2</v>
      </c>
      <c r="R5" s="35">
        <f>IF(AND('Indicator Data'!AM7="No data",'Indicator Data'!AN7="No data"),0,SUM('Indicator Data'!AM7:AO7))</f>
        <v>507</v>
      </c>
      <c r="S5" s="12">
        <f t="shared" si="6"/>
        <v>0</v>
      </c>
      <c r="T5" s="41">
        <f>R5/'Indicator Data'!$BB7</f>
        <v>1.8472192973571284E-4</v>
      </c>
      <c r="U5" s="12">
        <f t="shared" si="7"/>
        <v>2.1</v>
      </c>
      <c r="V5" s="13">
        <f t="shared" si="8"/>
        <v>1.1000000000000001</v>
      </c>
      <c r="W5" s="12">
        <f>IF('Indicator Data'!AB7="No data","x",ROUND(IF('Indicator Data'!AB7&gt;W$140,10,IF('Indicator Data'!AB7&lt;W$139,0,10-(W$140-'Indicator Data'!AB7)/(W$140-W$139)*10)),1))</f>
        <v>4</v>
      </c>
      <c r="X5" s="12">
        <f>IF('Indicator Data'!AA7="No data","x",ROUND(IF('Indicator Data'!AA7&gt;X$140,10,IF('Indicator Data'!AA7&lt;X$139,0,10-(X$140-'Indicator Data'!AA7)/(X$140-X$139)*10)),1))</f>
        <v>1.5</v>
      </c>
      <c r="Y5" s="12">
        <f>IF('Indicator Data'!AF7="No data","x",ROUND(IF('Indicator Data'!AF7&gt;Y$140,10,IF('Indicator Data'!AF7&lt;Y$139,0,10-(Y$140-'Indicator Data'!AF7)/(Y$140-Y$139)*10)),1))</f>
        <v>9.5</v>
      </c>
      <c r="Z5" s="129">
        <f>IF('Indicator Data'!AC7="No data","x",'Indicator Data'!AC7/'Indicator Data'!$BB7*100000)</f>
        <v>0</v>
      </c>
      <c r="AA5" s="127">
        <f t="shared" si="9"/>
        <v>0</v>
      </c>
      <c r="AB5" s="129">
        <f>IF('Indicator Data'!AD7="No data","x",'Indicator Data'!AD7/'Indicator Data'!$BB7*100000)</f>
        <v>0.25504013967455419</v>
      </c>
      <c r="AC5" s="127">
        <f t="shared" si="10"/>
        <v>4.7</v>
      </c>
      <c r="AD5" s="52">
        <f t="shared" si="11"/>
        <v>3.9</v>
      </c>
      <c r="AE5" s="12">
        <f>IF('Indicator Data'!V7="No data","x",ROUND(IF('Indicator Data'!V7&gt;AE$140,10,IF('Indicator Data'!V7&lt;AE$139,0,10-(AE$140-'Indicator Data'!V7)/(AE$140-AE$139)*10)),1))</f>
        <v>7.2</v>
      </c>
      <c r="AF5" s="12">
        <f>IF('Indicator Data'!W7="No data","x",ROUND(IF('Indicator Data'!W7&gt;AF$140,10,IF('Indicator Data'!W7&lt;AF$139,0,10-(AF$140-'Indicator Data'!W7)/(AF$140-AF$139)*10)),1))</f>
        <v>1.8</v>
      </c>
      <c r="AG5" s="52">
        <f t="shared" si="12"/>
        <v>4.5</v>
      </c>
      <c r="AH5" s="12">
        <f>IF('Indicator Data'!AP7="No data","x",ROUND(IF('Indicator Data'!AP7&gt;AH$140,10,IF('Indicator Data'!AP7&lt;AH$139,0,10-(AH$140-'Indicator Data'!AP7)/(AH$140-AH$139)*10)),1))</f>
        <v>2</v>
      </c>
      <c r="AI5" s="12">
        <f>IF('Indicator Data'!AQ7="No data","x",ROUND(IF('Indicator Data'!AQ7&gt;AI$140,10,IF('Indicator Data'!AQ7&lt;AI$139,0,10-(AI$140-'Indicator Data'!AQ7)/(AI$140-AI$139)*10)),1))</f>
        <v>0</v>
      </c>
      <c r="AJ5" s="52">
        <f t="shared" si="13"/>
        <v>1</v>
      </c>
      <c r="AK5" s="35">
        <f>'Indicator Data'!AK7+'Indicator Data'!AJ7*0.5+'Indicator Data'!AI7*0.25</f>
        <v>7885.80525248918</v>
      </c>
      <c r="AL5" s="42">
        <f>AK5/'Indicator Data'!BB7</f>
        <v>2.8731383900588194E-3</v>
      </c>
      <c r="AM5" s="52">
        <f t="shared" si="14"/>
        <v>0.3</v>
      </c>
      <c r="AN5" s="42">
        <f>IF('Indicator Data'!AL7="No data","x",'Indicator Data'!AL7/'Indicator Data'!BB7)</f>
        <v>5.1729427187133152E-3</v>
      </c>
      <c r="AO5" s="12">
        <f t="shared" si="15"/>
        <v>0.3</v>
      </c>
      <c r="AP5" s="52">
        <f t="shared" si="16"/>
        <v>0.3</v>
      </c>
      <c r="AQ5" s="36">
        <f t="shared" si="17"/>
        <v>2.2000000000000002</v>
      </c>
      <c r="AR5" s="55">
        <f t="shared" si="18"/>
        <v>1.7</v>
      </c>
      <c r="AU5" s="11">
        <v>2.4</v>
      </c>
    </row>
    <row r="6" spans="1:47" s="11" customFormat="1" x14ac:dyDescent="0.25">
      <c r="A6" s="11" t="s">
        <v>335</v>
      </c>
      <c r="B6" s="30" t="s">
        <v>0</v>
      </c>
      <c r="C6" s="30" t="s">
        <v>455</v>
      </c>
      <c r="D6" s="12">
        <f>ROUND(IF('Indicator Data'!O8="No data",IF((0.1284*LN('Indicator Data'!BA8)-0.4735)&gt;D$140,0,IF((0.1284*LN('Indicator Data'!BA8)-0.4735)&lt;D$139,10,(D$140-(0.1284*LN('Indicator Data'!BA8)-0.4735))/(D$140-D$139)*10)),IF('Indicator Data'!O8&gt;D$140,0,IF('Indicator Data'!O8&lt;D$139,10,(D$140-'Indicator Data'!O8)/(D$140-D$139)*10))),1)</f>
        <v>8.4</v>
      </c>
      <c r="E6" s="12">
        <f>IF('Indicator Data'!P8="No data","x",ROUND(IF('Indicator Data'!P8&gt;E$140,10,IF('Indicator Data'!P8&lt;E$139,0,10-(E$140-'Indicator Data'!P8)/(E$140-E$139)*10)),1))</f>
        <v>10</v>
      </c>
      <c r="F6" s="52">
        <f t="shared" si="0"/>
        <v>9.4</v>
      </c>
      <c r="G6" s="12">
        <f>IF('Indicator Data'!AG8="No data","x",ROUND(IF('Indicator Data'!AG8&gt;G$140,10,IF('Indicator Data'!AG8&lt;G$139,0,10-(G$140-'Indicator Data'!AG8)/(G$140-G$139)*10)),1))</f>
        <v>8.1999999999999993</v>
      </c>
      <c r="H6" s="12">
        <f>IF('Indicator Data'!AH8="No data","x",ROUND(IF('Indicator Data'!AH8&gt;H$140,10,IF('Indicator Data'!AH8&lt;H$139,0,10-(H$140-'Indicator Data'!AH8)/(H$140-H$139)*10)),1))</f>
        <v>2.8</v>
      </c>
      <c r="I6" s="52">
        <f t="shared" si="1"/>
        <v>5.5</v>
      </c>
      <c r="J6" s="35">
        <f>SUM('Indicator Data'!R8,SUM('Indicator Data'!S8:T8)*1000000)</f>
        <v>2230744692</v>
      </c>
      <c r="K6" s="35">
        <f>J6/'Indicator Data'!BD8</f>
        <v>113.62713879434583</v>
      </c>
      <c r="L6" s="12">
        <f t="shared" si="2"/>
        <v>2.2999999999999998</v>
      </c>
      <c r="M6" s="12">
        <f>IF('Indicator Data'!U8="No data","x",ROUND(IF('Indicator Data'!U8&gt;M$140,10,IF('Indicator Data'!U8&lt;M$139,0,10-(M$140-'Indicator Data'!U8)/(M$140-M$139)*10)),1))</f>
        <v>6.1</v>
      </c>
      <c r="N6" s="125">
        <f>'Indicator Data'!Q8/'Indicator Data'!BD8*1000000</f>
        <v>22.631626743014913</v>
      </c>
      <c r="O6" s="12">
        <f t="shared" si="3"/>
        <v>2.2999999999999998</v>
      </c>
      <c r="P6" s="52">
        <f t="shared" si="4"/>
        <v>3.6</v>
      </c>
      <c r="Q6" s="45">
        <f t="shared" si="5"/>
        <v>7</v>
      </c>
      <c r="R6" s="35">
        <f>IF(AND('Indicator Data'!AM8="No data",'Indicator Data'!AN8="No data"),0,SUM('Indicator Data'!AM8:AO8))</f>
        <v>0</v>
      </c>
      <c r="S6" s="12">
        <f t="shared" si="6"/>
        <v>0</v>
      </c>
      <c r="T6" s="41">
        <f>R6/'Indicator Data'!$BB8</f>
        <v>0</v>
      </c>
      <c r="U6" s="12">
        <f t="shared" si="7"/>
        <v>0</v>
      </c>
      <c r="V6" s="13">
        <f t="shared" si="8"/>
        <v>0</v>
      </c>
      <c r="W6" s="12">
        <f>IF('Indicator Data'!AB8="No data","x",ROUND(IF('Indicator Data'!AB8&gt;W$140,10,IF('Indicator Data'!AB8&lt;W$139,0,10-(W$140-'Indicator Data'!AB8)/(W$140-W$139)*10)),1))</f>
        <v>1.8</v>
      </c>
      <c r="X6" s="12">
        <f>IF('Indicator Data'!AA8="No data","x",ROUND(IF('Indicator Data'!AA8&gt;X$140,10,IF('Indicator Data'!AA8&lt;X$139,0,10-(X$140-'Indicator Data'!AA8)/(X$140-X$139)*10)),1))</f>
        <v>1.5</v>
      </c>
      <c r="Y6" s="12">
        <f>IF('Indicator Data'!AF8="No data","x",ROUND(IF('Indicator Data'!AF8&gt;Y$140,10,IF('Indicator Data'!AF8&lt;Y$139,0,10-(Y$140-'Indicator Data'!AF8)/(Y$140-Y$139)*10)),1))</f>
        <v>9.5</v>
      </c>
      <c r="Z6" s="129">
        <f>IF('Indicator Data'!AC8="No data","x",'Indicator Data'!AC8/'Indicator Data'!$BB8*100000)</f>
        <v>0</v>
      </c>
      <c r="AA6" s="127">
        <f t="shared" si="9"/>
        <v>0</v>
      </c>
      <c r="AB6" s="129">
        <f>IF('Indicator Data'!AD8="No data","x",'Indicator Data'!AD8/'Indicator Data'!$BB8*100000)</f>
        <v>2.1137478157939236</v>
      </c>
      <c r="AC6" s="127">
        <f t="shared" si="10"/>
        <v>7.8</v>
      </c>
      <c r="AD6" s="52">
        <f t="shared" si="11"/>
        <v>4.0999999999999996</v>
      </c>
      <c r="AE6" s="12">
        <f>IF('Indicator Data'!V8="No data","x",ROUND(IF('Indicator Data'!V8&gt;AE$140,10,IF('Indicator Data'!V8&lt;AE$139,0,10-(AE$140-'Indicator Data'!V8)/(AE$140-AE$139)*10)),1))</f>
        <v>6.2</v>
      </c>
      <c r="AF6" s="12">
        <f>IF('Indicator Data'!W8="No data","x",ROUND(IF('Indicator Data'!W8&gt;AF$140,10,IF('Indicator Data'!W8&lt;AF$139,0,10-(AF$140-'Indicator Data'!W8)/(AF$140-AF$139)*10)),1))</f>
        <v>4</v>
      </c>
      <c r="AG6" s="52">
        <f t="shared" si="12"/>
        <v>5.0999999999999996</v>
      </c>
      <c r="AH6" s="12">
        <f>IF('Indicator Data'!AP8="No data","x",ROUND(IF('Indicator Data'!AP8&gt;AH$140,10,IF('Indicator Data'!AP8&lt;AH$139,0,10-(AH$140-'Indicator Data'!AP8)/(AH$140-AH$139)*10)),1))</f>
        <v>1.8</v>
      </c>
      <c r="AI6" s="12">
        <f>IF('Indicator Data'!AQ8="No data","x",ROUND(IF('Indicator Data'!AQ8&gt;AI$140,10,IF('Indicator Data'!AQ8&lt;AI$139,0,10-(AI$140-'Indicator Data'!AQ8)/(AI$140-AI$139)*10)),1))</f>
        <v>2.4</v>
      </c>
      <c r="AJ6" s="52">
        <f t="shared" si="13"/>
        <v>2.1</v>
      </c>
      <c r="AK6" s="35">
        <f>'Indicator Data'!AK8+'Indicator Data'!AJ8*0.5+'Indicator Data'!AI8*0.25</f>
        <v>718.01352302425198</v>
      </c>
      <c r="AL6" s="42">
        <f>AK6/'Indicator Data'!BB8</f>
        <v>4.5990894424333719E-4</v>
      </c>
      <c r="AM6" s="52">
        <f t="shared" si="14"/>
        <v>0</v>
      </c>
      <c r="AN6" s="42">
        <f>IF('Indicator Data'!AL8="No data","x",'Indicator Data'!AL8/'Indicator Data'!BB8)</f>
        <v>2.6799760185702353E-3</v>
      </c>
      <c r="AO6" s="12">
        <f t="shared" si="15"/>
        <v>0.1</v>
      </c>
      <c r="AP6" s="52">
        <f t="shared" si="16"/>
        <v>0.1</v>
      </c>
      <c r="AQ6" s="36">
        <f t="shared" si="17"/>
        <v>2.5</v>
      </c>
      <c r="AR6" s="55">
        <f t="shared" si="18"/>
        <v>1.3</v>
      </c>
      <c r="AU6" s="11">
        <v>2.5</v>
      </c>
    </row>
    <row r="7" spans="1:47" s="11" customFormat="1" x14ac:dyDescent="0.25">
      <c r="A7" s="11" t="s">
        <v>336</v>
      </c>
      <c r="B7" s="30" t="s">
        <v>0</v>
      </c>
      <c r="C7" s="30" t="s">
        <v>456</v>
      </c>
      <c r="D7" s="12">
        <f>ROUND(IF('Indicator Data'!O9="No data",IF((0.1284*LN('Indicator Data'!BA9)-0.4735)&gt;D$140,0,IF((0.1284*LN('Indicator Data'!BA9)-0.4735)&lt;D$139,10,(D$140-(0.1284*LN('Indicator Data'!BA9)-0.4735))/(D$140-D$139)*10)),IF('Indicator Data'!O9&gt;D$140,0,IF('Indicator Data'!O9&lt;D$139,10,(D$140-'Indicator Data'!O9)/(D$140-D$139)*10))),1)</f>
        <v>8.4</v>
      </c>
      <c r="E7" s="12">
        <f>IF('Indicator Data'!P9="No data","x",ROUND(IF('Indicator Data'!P9&gt;E$140,10,IF('Indicator Data'!P9&lt;E$139,0,10-(E$140-'Indicator Data'!P9)/(E$140-E$139)*10)),1))</f>
        <v>10</v>
      </c>
      <c r="F7" s="52">
        <f t="shared" si="0"/>
        <v>9.4</v>
      </c>
      <c r="G7" s="12">
        <f>IF('Indicator Data'!AG9="No data","x",ROUND(IF('Indicator Data'!AG9&gt;G$140,10,IF('Indicator Data'!AG9&lt;G$139,0,10-(G$140-'Indicator Data'!AG9)/(G$140-G$139)*10)),1))</f>
        <v>8.1999999999999993</v>
      </c>
      <c r="H7" s="12">
        <f>IF('Indicator Data'!AH9="No data","x",ROUND(IF('Indicator Data'!AH9&gt;H$140,10,IF('Indicator Data'!AH9&lt;H$139,0,10-(H$140-'Indicator Data'!AH9)/(H$140-H$139)*10)),1))</f>
        <v>0</v>
      </c>
      <c r="I7" s="52">
        <f t="shared" si="1"/>
        <v>4.0999999999999996</v>
      </c>
      <c r="J7" s="35">
        <f>SUM('Indicator Data'!R9,SUM('Indicator Data'!S9:T9)*1000000)</f>
        <v>2230744692</v>
      </c>
      <c r="K7" s="35">
        <f>J7/'Indicator Data'!BD9</f>
        <v>113.62713879434583</v>
      </c>
      <c r="L7" s="12">
        <f t="shared" si="2"/>
        <v>2.2999999999999998</v>
      </c>
      <c r="M7" s="12">
        <f>IF('Indicator Data'!U9="No data","x",ROUND(IF('Indicator Data'!U9&gt;M$140,10,IF('Indicator Data'!U9&lt;M$139,0,10-(M$140-'Indicator Data'!U9)/(M$140-M$139)*10)),1))</f>
        <v>6.1</v>
      </c>
      <c r="N7" s="125">
        <f>'Indicator Data'!Q9/'Indicator Data'!BD9*1000000</f>
        <v>22.631626743014913</v>
      </c>
      <c r="O7" s="12">
        <f t="shared" si="3"/>
        <v>2.2999999999999998</v>
      </c>
      <c r="P7" s="52">
        <f t="shared" si="4"/>
        <v>3.6</v>
      </c>
      <c r="Q7" s="45">
        <f t="shared" si="5"/>
        <v>6.6</v>
      </c>
      <c r="R7" s="35">
        <f>IF(AND('Indicator Data'!AM9="No data",'Indicator Data'!AN9="No data"),0,SUM('Indicator Data'!AM9:AO9))</f>
        <v>0</v>
      </c>
      <c r="S7" s="12">
        <f t="shared" si="6"/>
        <v>0</v>
      </c>
      <c r="T7" s="41">
        <f>R7/'Indicator Data'!$BB9</f>
        <v>0</v>
      </c>
      <c r="U7" s="12">
        <f t="shared" si="7"/>
        <v>0</v>
      </c>
      <c r="V7" s="13">
        <f t="shared" si="8"/>
        <v>0</v>
      </c>
      <c r="W7" s="12">
        <f>IF('Indicator Data'!AB9="No data","x",ROUND(IF('Indicator Data'!AB9&gt;W$140,10,IF('Indicator Data'!AB9&lt;W$139,0,10-(W$140-'Indicator Data'!AB9)/(W$140-W$139)*10)),1))</f>
        <v>1</v>
      </c>
      <c r="X7" s="12">
        <f>IF('Indicator Data'!AA9="No data","x",ROUND(IF('Indicator Data'!AA9&gt;X$140,10,IF('Indicator Data'!AA9&lt;X$139,0,10-(X$140-'Indicator Data'!AA9)/(X$140-X$139)*10)),1))</f>
        <v>1.5</v>
      </c>
      <c r="Y7" s="12">
        <f>IF('Indicator Data'!AF9="No data","x",ROUND(IF('Indicator Data'!AF9&gt;Y$140,10,IF('Indicator Data'!AF9&lt;Y$139,0,10-(Y$140-'Indicator Data'!AF9)/(Y$140-Y$139)*10)),1))</f>
        <v>9.5</v>
      </c>
      <c r="Z7" s="129">
        <f>IF('Indicator Data'!AC9="No data","x",'Indicator Data'!AC9/'Indicator Data'!$BB9*100000)</f>
        <v>0</v>
      </c>
      <c r="AA7" s="127">
        <f t="shared" si="9"/>
        <v>0</v>
      </c>
      <c r="AB7" s="129">
        <f>IF('Indicator Data'!AD9="No data","x",'Indicator Data'!AD9/'Indicator Data'!$BB9*100000)</f>
        <v>0.12195374782160118</v>
      </c>
      <c r="AC7" s="127">
        <f t="shared" si="10"/>
        <v>3.6</v>
      </c>
      <c r="AD7" s="52">
        <f t="shared" si="11"/>
        <v>3.1</v>
      </c>
      <c r="AE7" s="12">
        <f>IF('Indicator Data'!V9="No data","x",ROUND(IF('Indicator Data'!V9&gt;AE$140,10,IF('Indicator Data'!V9&lt;AE$139,0,10-(AE$140-'Indicator Data'!V9)/(AE$140-AE$139)*10)),1))</f>
        <v>8.9</v>
      </c>
      <c r="AF7" s="12">
        <f>IF('Indicator Data'!W9="No data","x",ROUND(IF('Indicator Data'!W9&gt;AF$140,10,IF('Indicator Data'!W9&lt;AF$139,0,10-(AF$140-'Indicator Data'!W9)/(AF$140-AF$139)*10)),1))</f>
        <v>4.4000000000000004</v>
      </c>
      <c r="AG7" s="52">
        <f t="shared" si="12"/>
        <v>6.7</v>
      </c>
      <c r="AH7" s="12">
        <f>IF('Indicator Data'!AP9="No data","x",ROUND(IF('Indicator Data'!AP9&gt;AH$140,10,IF('Indicator Data'!AP9&lt;AH$139,0,10-(AH$140-'Indicator Data'!AP9)/(AH$140-AH$139)*10)),1))</f>
        <v>4.4000000000000004</v>
      </c>
      <c r="AI7" s="12">
        <f>IF('Indicator Data'!AQ9="No data","x",ROUND(IF('Indicator Data'!AQ9&gt;AI$140,10,IF('Indicator Data'!AQ9&lt;AI$139,0,10-(AI$140-'Indicator Data'!AQ9)/(AI$140-AI$139)*10)),1))</f>
        <v>1.6</v>
      </c>
      <c r="AJ7" s="52">
        <f t="shared" si="13"/>
        <v>3</v>
      </c>
      <c r="AK7" s="35">
        <f>'Indicator Data'!AK9+'Indicator Data'!AJ9*0.5+'Indicator Data'!AI9*0.25</f>
        <v>2605.506599896039</v>
      </c>
      <c r="AL7" s="42">
        <f>AK7/'Indicator Data'!BB9</f>
        <v>1.5887564741561954E-3</v>
      </c>
      <c r="AM7" s="52">
        <f t="shared" si="14"/>
        <v>0.2</v>
      </c>
      <c r="AN7" s="42">
        <f>IF('Indicator Data'!AL9="No data","x",'Indicator Data'!AL9/'Indicator Data'!BB9)</f>
        <v>9.9864265478674552E-2</v>
      </c>
      <c r="AO7" s="12">
        <f t="shared" si="15"/>
        <v>5</v>
      </c>
      <c r="AP7" s="52">
        <f t="shared" si="16"/>
        <v>5</v>
      </c>
      <c r="AQ7" s="36">
        <f t="shared" si="17"/>
        <v>3.9</v>
      </c>
      <c r="AR7" s="55">
        <f t="shared" si="18"/>
        <v>2.2000000000000002</v>
      </c>
      <c r="AU7" s="11">
        <v>3.1</v>
      </c>
    </row>
    <row r="8" spans="1:47" s="11" customFormat="1" x14ac:dyDescent="0.25">
      <c r="A8" s="11" t="s">
        <v>337</v>
      </c>
      <c r="B8" s="30" t="s">
        <v>0</v>
      </c>
      <c r="C8" s="30" t="s">
        <v>457</v>
      </c>
      <c r="D8" s="12">
        <f>ROUND(IF('Indicator Data'!O10="No data",IF((0.1284*LN('Indicator Data'!BA10)-0.4735)&gt;D$140,0,IF((0.1284*LN('Indicator Data'!BA10)-0.4735)&lt;D$139,10,(D$140-(0.1284*LN('Indicator Data'!BA10)-0.4735))/(D$140-D$139)*10)),IF('Indicator Data'!O10&gt;D$140,0,IF('Indicator Data'!O10&lt;D$139,10,(D$140-'Indicator Data'!O10)/(D$140-D$139)*10))),1)</f>
        <v>8.4</v>
      </c>
      <c r="E8" s="12">
        <f>IF('Indicator Data'!P10="No data","x",ROUND(IF('Indicator Data'!P10&gt;E$140,10,IF('Indicator Data'!P10&lt;E$139,0,10-(E$140-'Indicator Data'!P10)/(E$140-E$139)*10)),1))</f>
        <v>10</v>
      </c>
      <c r="F8" s="52">
        <f t="shared" si="0"/>
        <v>9.4</v>
      </c>
      <c r="G8" s="12">
        <f>IF('Indicator Data'!AG10="No data","x",ROUND(IF('Indicator Data'!AG10&gt;G$140,10,IF('Indicator Data'!AG10&lt;G$139,0,10-(G$140-'Indicator Data'!AG10)/(G$140-G$139)*10)),1))</f>
        <v>8.1999999999999993</v>
      </c>
      <c r="H8" s="12">
        <f>IF('Indicator Data'!AH10="No data","x",ROUND(IF('Indicator Data'!AH10&gt;H$140,10,IF('Indicator Data'!AH10&lt;H$139,0,10-(H$140-'Indicator Data'!AH10)/(H$140-H$139)*10)),1))</f>
        <v>3.8</v>
      </c>
      <c r="I8" s="52">
        <f t="shared" si="1"/>
        <v>6</v>
      </c>
      <c r="J8" s="35">
        <f>SUM('Indicator Data'!R10,SUM('Indicator Data'!S10:T10)*1000000)</f>
        <v>2230744692</v>
      </c>
      <c r="K8" s="35">
        <f>J8/'Indicator Data'!BD10</f>
        <v>113.62713879434583</v>
      </c>
      <c r="L8" s="12">
        <f t="shared" si="2"/>
        <v>2.2999999999999998</v>
      </c>
      <c r="M8" s="12">
        <f>IF('Indicator Data'!U10="No data","x",ROUND(IF('Indicator Data'!U10&gt;M$140,10,IF('Indicator Data'!U10&lt;M$139,0,10-(M$140-'Indicator Data'!U10)/(M$140-M$139)*10)),1))</f>
        <v>6.1</v>
      </c>
      <c r="N8" s="125">
        <f>'Indicator Data'!Q10/'Indicator Data'!BD10*1000000</f>
        <v>22.631626743014913</v>
      </c>
      <c r="O8" s="12">
        <f t="shared" si="3"/>
        <v>2.2999999999999998</v>
      </c>
      <c r="P8" s="52">
        <f t="shared" si="4"/>
        <v>3.6</v>
      </c>
      <c r="Q8" s="45">
        <f t="shared" si="5"/>
        <v>7.1</v>
      </c>
      <c r="R8" s="35">
        <f>IF(AND('Indicator Data'!AM10="No data",'Indicator Data'!AN10="No data"),0,SUM('Indicator Data'!AM10:AO10))</f>
        <v>0</v>
      </c>
      <c r="S8" s="12">
        <f t="shared" si="6"/>
        <v>0</v>
      </c>
      <c r="T8" s="41">
        <f>R8/'Indicator Data'!$BB10</f>
        <v>0</v>
      </c>
      <c r="U8" s="12">
        <f t="shared" si="7"/>
        <v>0</v>
      </c>
      <c r="V8" s="13">
        <f t="shared" si="8"/>
        <v>0</v>
      </c>
      <c r="W8" s="12">
        <f>IF('Indicator Data'!AB10="No data","x",ROUND(IF('Indicator Data'!AB10&gt;W$140,10,IF('Indicator Data'!AB10&lt;W$139,0,10-(W$140-'Indicator Data'!AB10)/(W$140-W$139)*10)),1))</f>
        <v>5.2</v>
      </c>
      <c r="X8" s="12">
        <f>IF('Indicator Data'!AA10="No data","x",ROUND(IF('Indicator Data'!AA10&gt;X$140,10,IF('Indicator Data'!AA10&lt;X$139,0,10-(X$140-'Indicator Data'!AA10)/(X$140-X$139)*10)),1))</f>
        <v>1.5</v>
      </c>
      <c r="Y8" s="12">
        <f>IF('Indicator Data'!AF10="No data","x",ROUND(IF('Indicator Data'!AF10&gt;Y$140,10,IF('Indicator Data'!AF10&lt;Y$139,0,10-(Y$140-'Indicator Data'!AF10)/(Y$140-Y$139)*10)),1))</f>
        <v>9.5</v>
      </c>
      <c r="Z8" s="129">
        <f>IF('Indicator Data'!AC10="No data","x",'Indicator Data'!AC10/'Indicator Data'!$BB10*100000)</f>
        <v>0</v>
      </c>
      <c r="AA8" s="127">
        <f t="shared" si="9"/>
        <v>0</v>
      </c>
      <c r="AB8" s="129">
        <f>IF('Indicator Data'!AD10="No data","x",'Indicator Data'!AD10/'Indicator Data'!$BB10*100000)</f>
        <v>0.18771599071181277</v>
      </c>
      <c r="AC8" s="127">
        <f t="shared" si="10"/>
        <v>4.2</v>
      </c>
      <c r="AD8" s="52">
        <f t="shared" si="11"/>
        <v>4.0999999999999996</v>
      </c>
      <c r="AE8" s="12">
        <f>IF('Indicator Data'!V10="No data","x",ROUND(IF('Indicator Data'!V10&gt;AE$140,10,IF('Indicator Data'!V10&lt;AE$139,0,10-(AE$140-'Indicator Data'!V10)/(AE$140-AE$139)*10)),1))</f>
        <v>10</v>
      </c>
      <c r="AF8" s="12">
        <f>IF('Indicator Data'!W10="No data","x",ROUND(IF('Indicator Data'!W10&gt;AF$140,10,IF('Indicator Data'!W10&lt;AF$139,0,10-(AF$140-'Indicator Data'!W10)/(AF$140-AF$139)*10)),1))</f>
        <v>4.2</v>
      </c>
      <c r="AG8" s="52">
        <f t="shared" si="12"/>
        <v>7.1</v>
      </c>
      <c r="AH8" s="12">
        <f>IF('Indicator Data'!AP10="No data","x",ROUND(IF('Indicator Data'!AP10&gt;AH$140,10,IF('Indicator Data'!AP10&lt;AH$139,0,10-(AH$140-'Indicator Data'!AP10)/(AH$140-AH$139)*10)),1))</f>
        <v>4</v>
      </c>
      <c r="AI8" s="12">
        <f>IF('Indicator Data'!AQ10="No data","x",ROUND(IF('Indicator Data'!AQ10&gt;AI$140,10,IF('Indicator Data'!AQ10&lt;AI$139,0,10-(AI$140-'Indicator Data'!AQ10)/(AI$140-AI$139)*10)),1))</f>
        <v>2.6</v>
      </c>
      <c r="AJ8" s="52">
        <f t="shared" si="13"/>
        <v>3.3</v>
      </c>
      <c r="AK8" s="35">
        <f>'Indicator Data'!AK10+'Indicator Data'!AJ10*0.5+'Indicator Data'!AI10*0.25</f>
        <v>2539.0854579809911</v>
      </c>
      <c r="AL8" s="42">
        <f>AK8/'Indicator Data'!BB10</f>
        <v>1.5887564741561954E-3</v>
      </c>
      <c r="AM8" s="52">
        <f t="shared" si="14"/>
        <v>0.2</v>
      </c>
      <c r="AN8" s="42">
        <f>IF('Indicator Data'!AL10="No data","x",'Indicator Data'!AL10/'Indicator Data'!BB10)</f>
        <v>0.10444455151208359</v>
      </c>
      <c r="AO8" s="12">
        <f t="shared" si="15"/>
        <v>5.2</v>
      </c>
      <c r="AP8" s="52">
        <f t="shared" si="16"/>
        <v>5.2</v>
      </c>
      <c r="AQ8" s="36">
        <f t="shared" si="17"/>
        <v>4.3</v>
      </c>
      <c r="AR8" s="55">
        <f t="shared" si="18"/>
        <v>2.4</v>
      </c>
      <c r="AU8" s="11">
        <v>3.5</v>
      </c>
    </row>
    <row r="9" spans="1:47" s="11" customFormat="1" x14ac:dyDescent="0.25">
      <c r="A9" s="11" t="s">
        <v>338</v>
      </c>
      <c r="B9" s="30" t="s">
        <v>0</v>
      </c>
      <c r="C9" s="30" t="s">
        <v>458</v>
      </c>
      <c r="D9" s="12">
        <f>ROUND(IF('Indicator Data'!O11="No data",IF((0.1284*LN('Indicator Data'!BA11)-0.4735)&gt;D$140,0,IF((0.1284*LN('Indicator Data'!BA11)-0.4735)&lt;D$139,10,(D$140-(0.1284*LN('Indicator Data'!BA11)-0.4735))/(D$140-D$139)*10)),IF('Indicator Data'!O11&gt;D$140,0,IF('Indicator Data'!O11&lt;D$139,10,(D$140-'Indicator Data'!O11)/(D$140-D$139)*10))),1)</f>
        <v>8.4</v>
      </c>
      <c r="E9" s="12">
        <f>IF('Indicator Data'!P11="No data","x",ROUND(IF('Indicator Data'!P11&gt;E$140,10,IF('Indicator Data'!P11&lt;E$139,0,10-(E$140-'Indicator Data'!P11)/(E$140-E$139)*10)),1))</f>
        <v>10</v>
      </c>
      <c r="F9" s="52">
        <f t="shared" si="0"/>
        <v>9.4</v>
      </c>
      <c r="G9" s="12">
        <f>IF('Indicator Data'!AG11="No data","x",ROUND(IF('Indicator Data'!AG11&gt;G$140,10,IF('Indicator Data'!AG11&lt;G$139,0,10-(G$140-'Indicator Data'!AG11)/(G$140-G$139)*10)),1))</f>
        <v>8.1999999999999993</v>
      </c>
      <c r="H9" s="12">
        <f>IF('Indicator Data'!AH11="No data","x",ROUND(IF('Indicator Data'!AH11&gt;H$140,10,IF('Indicator Data'!AH11&lt;H$139,0,10-(H$140-'Indicator Data'!AH11)/(H$140-H$139)*10)),1))</f>
        <v>0.8</v>
      </c>
      <c r="I9" s="52">
        <f t="shared" si="1"/>
        <v>4.5</v>
      </c>
      <c r="J9" s="35">
        <f>SUM('Indicator Data'!R11,SUM('Indicator Data'!S11:T11)*1000000)</f>
        <v>2230744692</v>
      </c>
      <c r="K9" s="35">
        <f>J9/'Indicator Data'!BD11</f>
        <v>113.62713879434583</v>
      </c>
      <c r="L9" s="12">
        <f t="shared" si="2"/>
        <v>2.2999999999999998</v>
      </c>
      <c r="M9" s="12">
        <f>IF('Indicator Data'!U11="No data","x",ROUND(IF('Indicator Data'!U11&gt;M$140,10,IF('Indicator Data'!U11&lt;M$139,0,10-(M$140-'Indicator Data'!U11)/(M$140-M$139)*10)),1))</f>
        <v>6.1</v>
      </c>
      <c r="N9" s="125">
        <f>'Indicator Data'!Q11/'Indicator Data'!BD11*1000000</f>
        <v>22.631626743014913</v>
      </c>
      <c r="O9" s="12">
        <f t="shared" si="3"/>
        <v>2.2999999999999998</v>
      </c>
      <c r="P9" s="52">
        <f t="shared" si="4"/>
        <v>3.6</v>
      </c>
      <c r="Q9" s="45">
        <f t="shared" si="5"/>
        <v>6.7</v>
      </c>
      <c r="R9" s="35">
        <f>IF(AND('Indicator Data'!AM11="No data",'Indicator Data'!AN11="No data"),0,SUM('Indicator Data'!AM11:AO11))</f>
        <v>0</v>
      </c>
      <c r="S9" s="12">
        <f t="shared" si="6"/>
        <v>0</v>
      </c>
      <c r="T9" s="41">
        <f>R9/'Indicator Data'!$BB11</f>
        <v>0</v>
      </c>
      <c r="U9" s="12">
        <f t="shared" si="7"/>
        <v>0</v>
      </c>
      <c r="V9" s="13">
        <f t="shared" si="8"/>
        <v>0</v>
      </c>
      <c r="W9" s="12">
        <f>IF('Indicator Data'!AB11="No data","x",ROUND(IF('Indicator Data'!AB11&gt;W$140,10,IF('Indicator Data'!AB11&lt;W$139,0,10-(W$140-'Indicator Data'!AB11)/(W$140-W$139)*10)),1))</f>
        <v>1.4</v>
      </c>
      <c r="X9" s="12">
        <f>IF('Indicator Data'!AA11="No data","x",ROUND(IF('Indicator Data'!AA11&gt;X$140,10,IF('Indicator Data'!AA11&lt;X$139,0,10-(X$140-'Indicator Data'!AA11)/(X$140-X$139)*10)),1))</f>
        <v>1.5</v>
      </c>
      <c r="Y9" s="12">
        <f>IF('Indicator Data'!AF11="No data","x",ROUND(IF('Indicator Data'!AF11&gt;Y$140,10,IF('Indicator Data'!AF11&lt;Y$139,0,10-(Y$140-'Indicator Data'!AF11)/(Y$140-Y$139)*10)),1))</f>
        <v>9.5</v>
      </c>
      <c r="Z9" s="129">
        <f>IF('Indicator Data'!AC11="No data","x",'Indicator Data'!AC11/'Indicator Data'!$BB11*100000)</f>
        <v>0</v>
      </c>
      <c r="AA9" s="127">
        <f t="shared" si="9"/>
        <v>0</v>
      </c>
      <c r="AB9" s="129">
        <f>IF('Indicator Data'!AD11="No data","x",'Indicator Data'!AD11/'Indicator Data'!$BB11*100000)</f>
        <v>0.23558790962847787</v>
      </c>
      <c r="AC9" s="127">
        <f t="shared" si="10"/>
        <v>4.5999999999999996</v>
      </c>
      <c r="AD9" s="52">
        <f t="shared" si="11"/>
        <v>3.4</v>
      </c>
      <c r="AE9" s="12">
        <f>IF('Indicator Data'!V11="No data","x",ROUND(IF('Indicator Data'!V11&gt;AE$140,10,IF('Indicator Data'!V11&lt;AE$139,0,10-(AE$140-'Indicator Data'!V11)/(AE$140-AE$139)*10)),1))</f>
        <v>9.8000000000000007</v>
      </c>
      <c r="AF9" s="12">
        <f>IF('Indicator Data'!W11="No data","x",ROUND(IF('Indicator Data'!W11&gt;AF$140,10,IF('Indicator Data'!W11&lt;AF$139,0,10-(AF$140-'Indicator Data'!W11)/(AF$140-AF$139)*10)),1))</f>
        <v>3.2</v>
      </c>
      <c r="AG9" s="52">
        <f t="shared" si="12"/>
        <v>6.5</v>
      </c>
      <c r="AH9" s="12">
        <f>IF('Indicator Data'!AP11="No data","x",ROUND(IF('Indicator Data'!AP11&gt;AH$140,10,IF('Indicator Data'!AP11&lt;AH$139,0,10-(AH$140-'Indicator Data'!AP11)/(AH$140-AH$139)*10)),1))</f>
        <v>2.5</v>
      </c>
      <c r="AI9" s="12">
        <f>IF('Indicator Data'!AQ11="No data","x",ROUND(IF('Indicator Data'!AQ11&gt;AI$140,10,IF('Indicator Data'!AQ11&lt;AI$139,0,10-(AI$140-'Indicator Data'!AQ11)/(AI$140-AI$139)*10)),1))</f>
        <v>3.2</v>
      </c>
      <c r="AJ9" s="52">
        <f t="shared" si="13"/>
        <v>2.9</v>
      </c>
      <c r="AK9" s="35">
        <f>'Indicator Data'!AK11+'Indicator Data'!AJ11*0.5+'Indicator Data'!AI11*0.25</f>
        <v>390.43509912593868</v>
      </c>
      <c r="AL9" s="42">
        <f>AK9/'Indicator Data'!BB11</f>
        <v>4.5990894424333719E-4</v>
      </c>
      <c r="AM9" s="52">
        <f t="shared" si="14"/>
        <v>0</v>
      </c>
      <c r="AN9" s="42">
        <f>IF('Indicator Data'!AL11="No data","x",'Indicator Data'!AL11/'Indicator Data'!BB11)</f>
        <v>2.7334087214644146E-2</v>
      </c>
      <c r="AO9" s="12">
        <f t="shared" si="15"/>
        <v>1.4</v>
      </c>
      <c r="AP9" s="52">
        <f t="shared" si="16"/>
        <v>1.4</v>
      </c>
      <c r="AQ9" s="36">
        <f t="shared" si="17"/>
        <v>3.2</v>
      </c>
      <c r="AR9" s="55">
        <f t="shared" si="18"/>
        <v>1.7</v>
      </c>
      <c r="AU9" s="11">
        <v>3</v>
      </c>
    </row>
    <row r="10" spans="1:47" s="11" customFormat="1" x14ac:dyDescent="0.25">
      <c r="A10" s="11" t="s">
        <v>339</v>
      </c>
      <c r="B10" s="30" t="s">
        <v>0</v>
      </c>
      <c r="C10" s="30" t="s">
        <v>459</v>
      </c>
      <c r="D10" s="12">
        <f>ROUND(IF('Indicator Data'!O12="No data",IF((0.1284*LN('Indicator Data'!BA12)-0.4735)&gt;D$140,0,IF((0.1284*LN('Indicator Data'!BA12)-0.4735)&lt;D$139,10,(D$140-(0.1284*LN('Indicator Data'!BA12)-0.4735))/(D$140-D$139)*10)),IF('Indicator Data'!O12&gt;D$140,0,IF('Indicator Data'!O12&lt;D$139,10,(D$140-'Indicator Data'!O12)/(D$140-D$139)*10))),1)</f>
        <v>8.4</v>
      </c>
      <c r="E10" s="12">
        <f>IF('Indicator Data'!P12="No data","x",ROUND(IF('Indicator Data'!P12&gt;E$140,10,IF('Indicator Data'!P12&lt;E$139,0,10-(E$140-'Indicator Data'!P12)/(E$140-E$139)*10)),1))</f>
        <v>10</v>
      </c>
      <c r="F10" s="52">
        <f t="shared" si="0"/>
        <v>9.4</v>
      </c>
      <c r="G10" s="12">
        <f>IF('Indicator Data'!AG12="No data","x",ROUND(IF('Indicator Data'!AG12&gt;G$140,10,IF('Indicator Data'!AG12&lt;G$139,0,10-(G$140-'Indicator Data'!AG12)/(G$140-G$139)*10)),1))</f>
        <v>8.1999999999999993</v>
      </c>
      <c r="H10" s="12">
        <f>IF('Indicator Data'!AH12="No data","x",ROUND(IF('Indicator Data'!AH12&gt;H$140,10,IF('Indicator Data'!AH12&lt;H$139,0,10-(H$140-'Indicator Data'!AH12)/(H$140-H$139)*10)),1))</f>
        <v>0</v>
      </c>
      <c r="I10" s="52">
        <f t="shared" si="1"/>
        <v>4.0999999999999996</v>
      </c>
      <c r="J10" s="35">
        <f>SUM('Indicator Data'!R12,SUM('Indicator Data'!S12:T12)*1000000)</f>
        <v>2230744692</v>
      </c>
      <c r="K10" s="35">
        <f>J10/'Indicator Data'!BD12</f>
        <v>113.62713879434583</v>
      </c>
      <c r="L10" s="12">
        <f t="shared" si="2"/>
        <v>2.2999999999999998</v>
      </c>
      <c r="M10" s="12">
        <f>IF('Indicator Data'!U12="No data","x",ROUND(IF('Indicator Data'!U12&gt;M$140,10,IF('Indicator Data'!U12&lt;M$139,0,10-(M$140-'Indicator Data'!U12)/(M$140-M$139)*10)),1))</f>
        <v>6.1</v>
      </c>
      <c r="N10" s="125">
        <f>'Indicator Data'!Q12/'Indicator Data'!BD12*1000000</f>
        <v>22.631626743014913</v>
      </c>
      <c r="O10" s="12">
        <f t="shared" si="3"/>
        <v>2.2999999999999998</v>
      </c>
      <c r="P10" s="52">
        <f t="shared" si="4"/>
        <v>3.6</v>
      </c>
      <c r="Q10" s="45">
        <f t="shared" si="5"/>
        <v>6.6</v>
      </c>
      <c r="R10" s="35">
        <f>IF(AND('Indicator Data'!AM12="No data",'Indicator Data'!AN12="No data"),0,SUM('Indicator Data'!AM12:AO12))</f>
        <v>0</v>
      </c>
      <c r="S10" s="12">
        <f t="shared" si="6"/>
        <v>0</v>
      </c>
      <c r="T10" s="41">
        <f>R10/'Indicator Data'!$BB12</f>
        <v>0</v>
      </c>
      <c r="U10" s="12">
        <f t="shared" si="7"/>
        <v>0</v>
      </c>
      <c r="V10" s="13">
        <f t="shared" si="8"/>
        <v>0</v>
      </c>
      <c r="W10" s="12">
        <f>IF('Indicator Data'!AB12="No data","x",ROUND(IF('Indicator Data'!AB12&gt;W$140,10,IF('Indicator Data'!AB12&lt;W$139,0,10-(W$140-'Indicator Data'!AB12)/(W$140-W$139)*10)),1))</f>
        <v>0.8</v>
      </c>
      <c r="X10" s="12">
        <f>IF('Indicator Data'!AA12="No data","x",ROUND(IF('Indicator Data'!AA12&gt;X$140,10,IF('Indicator Data'!AA12&lt;X$139,0,10-(X$140-'Indicator Data'!AA12)/(X$140-X$139)*10)),1))</f>
        <v>1.5</v>
      </c>
      <c r="Y10" s="12">
        <f>IF('Indicator Data'!AF12="No data","x",ROUND(IF('Indicator Data'!AF12&gt;Y$140,10,IF('Indicator Data'!AF12&lt;Y$139,0,10-(Y$140-'Indicator Data'!AF12)/(Y$140-Y$139)*10)),1))</f>
        <v>9.5</v>
      </c>
      <c r="Z10" s="129">
        <f>IF('Indicator Data'!AC12="No data","x",'Indicator Data'!AC12/'Indicator Data'!$BB12*100000)</f>
        <v>0</v>
      </c>
      <c r="AA10" s="127">
        <f t="shared" si="9"/>
        <v>0</v>
      </c>
      <c r="AB10" s="129">
        <f>IF('Indicator Data'!AD12="No data","x",'Indicator Data'!AD12/'Indicator Data'!$BB12*100000)</f>
        <v>1.5094225703956952</v>
      </c>
      <c r="AC10" s="127">
        <f t="shared" si="10"/>
        <v>7.3</v>
      </c>
      <c r="AD10" s="52">
        <f t="shared" si="11"/>
        <v>3.8</v>
      </c>
      <c r="AE10" s="12">
        <f>IF('Indicator Data'!V12="No data","x",ROUND(IF('Indicator Data'!V12&gt;AE$140,10,IF('Indicator Data'!V12&lt;AE$139,0,10-(AE$140-'Indicator Data'!V12)/(AE$140-AE$139)*10)),1))</f>
        <v>10</v>
      </c>
      <c r="AF10" s="12">
        <f>IF('Indicator Data'!W12="No data","x",ROUND(IF('Indicator Data'!W12&gt;AF$140,10,IF('Indicator Data'!W12&lt;AF$139,0,10-(AF$140-'Indicator Data'!W12)/(AF$140-AF$139)*10)),1))</f>
        <v>5.2</v>
      </c>
      <c r="AG10" s="52">
        <f t="shared" si="12"/>
        <v>7.6</v>
      </c>
      <c r="AH10" s="12">
        <f>IF('Indicator Data'!AP12="No data","x",ROUND(IF('Indicator Data'!AP12&gt;AH$140,10,IF('Indicator Data'!AP12&lt;AH$139,0,10-(AH$140-'Indicator Data'!AP12)/(AH$140-AH$139)*10)),1))</f>
        <v>5.8</v>
      </c>
      <c r="AI10" s="12">
        <f>IF('Indicator Data'!AQ12="No data","x",ROUND(IF('Indicator Data'!AQ12&gt;AI$140,10,IF('Indicator Data'!AQ12&lt;AI$139,0,10-(AI$140-'Indicator Data'!AQ12)/(AI$140-AI$139)*10)),1))</f>
        <v>7</v>
      </c>
      <c r="AJ10" s="52">
        <f t="shared" si="13"/>
        <v>6.4</v>
      </c>
      <c r="AK10" s="35">
        <f>'Indicator Data'!AK12+'Indicator Data'!AJ12*0.5+'Indicator Data'!AI12*0.25</f>
        <v>2736.6536805682108</v>
      </c>
      <c r="AL10" s="42">
        <f>AK10/'Indicator Data'!BB12</f>
        <v>1.5887564741561954E-3</v>
      </c>
      <c r="AM10" s="52">
        <f t="shared" si="14"/>
        <v>0.2</v>
      </c>
      <c r="AN10" s="42">
        <f>IF('Indicator Data'!AL12="No data","x",'Indicator Data'!AL12/'Indicator Data'!BB12)</f>
        <v>9.74639959175925E-2</v>
      </c>
      <c r="AO10" s="12">
        <f t="shared" si="15"/>
        <v>4.9000000000000004</v>
      </c>
      <c r="AP10" s="52">
        <f t="shared" si="16"/>
        <v>4.9000000000000004</v>
      </c>
      <c r="AQ10" s="36">
        <f t="shared" si="17"/>
        <v>5</v>
      </c>
      <c r="AR10" s="55">
        <f t="shared" si="18"/>
        <v>2.9</v>
      </c>
      <c r="AU10" s="11">
        <v>4.5</v>
      </c>
    </row>
    <row r="11" spans="1:47" s="11" customFormat="1" x14ac:dyDescent="0.25">
      <c r="A11" s="11" t="s">
        <v>340</v>
      </c>
      <c r="B11" s="30" t="s">
        <v>0</v>
      </c>
      <c r="C11" s="30" t="s">
        <v>460</v>
      </c>
      <c r="D11" s="12">
        <f>ROUND(IF('Indicator Data'!O13="No data",IF((0.1284*LN('Indicator Data'!BA13)-0.4735)&gt;D$140,0,IF((0.1284*LN('Indicator Data'!BA13)-0.4735)&lt;D$139,10,(D$140-(0.1284*LN('Indicator Data'!BA13)-0.4735))/(D$140-D$139)*10)),IF('Indicator Data'!O13&gt;D$140,0,IF('Indicator Data'!O13&lt;D$139,10,(D$140-'Indicator Data'!O13)/(D$140-D$139)*10))),1)</f>
        <v>8.4</v>
      </c>
      <c r="E11" s="12">
        <f>IF('Indicator Data'!P13="No data","x",ROUND(IF('Indicator Data'!P13&gt;E$140,10,IF('Indicator Data'!P13&lt;E$139,0,10-(E$140-'Indicator Data'!P13)/(E$140-E$139)*10)),1))</f>
        <v>9.1</v>
      </c>
      <c r="F11" s="52">
        <f t="shared" si="0"/>
        <v>8.8000000000000007</v>
      </c>
      <c r="G11" s="12">
        <f>IF('Indicator Data'!AG13="No data","x",ROUND(IF('Indicator Data'!AG13&gt;G$140,10,IF('Indicator Data'!AG13&lt;G$139,0,10-(G$140-'Indicator Data'!AG13)/(G$140-G$139)*10)),1))</f>
        <v>8.1999999999999993</v>
      </c>
      <c r="H11" s="12">
        <f>IF('Indicator Data'!AH13="No data","x",ROUND(IF('Indicator Data'!AH13&gt;H$140,10,IF('Indicator Data'!AH13&lt;H$139,0,10-(H$140-'Indicator Data'!AH13)/(H$140-H$139)*10)),1))</f>
        <v>3.8</v>
      </c>
      <c r="I11" s="52">
        <f t="shared" si="1"/>
        <v>6</v>
      </c>
      <c r="J11" s="35">
        <f>SUM('Indicator Data'!R13,SUM('Indicator Data'!S13:T13)*1000000)</f>
        <v>2230744692</v>
      </c>
      <c r="K11" s="35">
        <f>J11/'Indicator Data'!BD13</f>
        <v>113.62713879434583</v>
      </c>
      <c r="L11" s="12">
        <f t="shared" si="2"/>
        <v>2.2999999999999998</v>
      </c>
      <c r="M11" s="12">
        <f>IF('Indicator Data'!U13="No data","x",ROUND(IF('Indicator Data'!U13&gt;M$140,10,IF('Indicator Data'!U13&lt;M$139,0,10-(M$140-'Indicator Data'!U13)/(M$140-M$139)*10)),1))</f>
        <v>6.1</v>
      </c>
      <c r="N11" s="125">
        <f>'Indicator Data'!Q13/'Indicator Data'!BD13*1000000</f>
        <v>22.631626743014913</v>
      </c>
      <c r="O11" s="12">
        <f t="shared" si="3"/>
        <v>2.2999999999999998</v>
      </c>
      <c r="P11" s="52">
        <f t="shared" si="4"/>
        <v>3.6</v>
      </c>
      <c r="Q11" s="45">
        <f t="shared" si="5"/>
        <v>6.8</v>
      </c>
      <c r="R11" s="35">
        <f>IF(AND('Indicator Data'!AM13="No data",'Indicator Data'!AN13="No data"),0,SUM('Indicator Data'!AM13:AO13))</f>
        <v>432</v>
      </c>
      <c r="S11" s="12">
        <f t="shared" si="6"/>
        <v>0</v>
      </c>
      <c r="T11" s="41">
        <f>R11/'Indicator Data'!$BB13</f>
        <v>2.0657185401108029E-4</v>
      </c>
      <c r="U11" s="12">
        <f t="shared" si="7"/>
        <v>2.2000000000000002</v>
      </c>
      <c r="V11" s="13">
        <f t="shared" si="8"/>
        <v>1.1000000000000001</v>
      </c>
      <c r="W11" s="12">
        <f>IF('Indicator Data'!AB13="No data","x",ROUND(IF('Indicator Data'!AB13&gt;W$140,10,IF('Indicator Data'!AB13&lt;W$139,0,10-(W$140-'Indicator Data'!AB13)/(W$140-W$139)*10)),1))</f>
        <v>4.4000000000000004</v>
      </c>
      <c r="X11" s="12">
        <f>IF('Indicator Data'!AA13="No data","x",ROUND(IF('Indicator Data'!AA13&gt;X$140,10,IF('Indicator Data'!AA13&lt;X$139,0,10-(X$140-'Indicator Data'!AA13)/(X$140-X$139)*10)),1))</f>
        <v>1.5</v>
      </c>
      <c r="Y11" s="12">
        <f>IF('Indicator Data'!AF13="No data","x",ROUND(IF('Indicator Data'!AF13&gt;Y$140,10,IF('Indicator Data'!AF13&lt;Y$139,0,10-(Y$140-'Indicator Data'!AF13)/(Y$140-Y$139)*10)),1))</f>
        <v>9.5</v>
      </c>
      <c r="Z11" s="129">
        <f>IF('Indicator Data'!AC13="No data","x",'Indicator Data'!AC13/'Indicator Data'!$BB13*100000)</f>
        <v>0</v>
      </c>
      <c r="AA11" s="127">
        <f t="shared" si="9"/>
        <v>0</v>
      </c>
      <c r="AB11" s="129">
        <f>IF('Indicator Data'!AD13="No data","x",'Indicator Data'!AD13/'Indicator Data'!$BB13*100000)</f>
        <v>0.1912702351954447</v>
      </c>
      <c r="AC11" s="127">
        <f t="shared" si="10"/>
        <v>4.3</v>
      </c>
      <c r="AD11" s="52">
        <f t="shared" si="11"/>
        <v>3.9</v>
      </c>
      <c r="AE11" s="12">
        <f>IF('Indicator Data'!V13="No data","x",ROUND(IF('Indicator Data'!V13&gt;AE$140,10,IF('Indicator Data'!V13&lt;AE$139,0,10-(AE$140-'Indicator Data'!V13)/(AE$140-AE$139)*10)),1))</f>
        <v>10</v>
      </c>
      <c r="AF11" s="12">
        <f>IF('Indicator Data'!W13="No data","x",ROUND(IF('Indicator Data'!W13&gt;AF$140,10,IF('Indicator Data'!W13&lt;AF$139,0,10-(AF$140-'Indicator Data'!W13)/(AF$140-AF$139)*10)),1))</f>
        <v>2.8</v>
      </c>
      <c r="AG11" s="52">
        <f t="shared" si="12"/>
        <v>6.4</v>
      </c>
      <c r="AH11" s="12">
        <f>IF('Indicator Data'!AP13="No data","x",ROUND(IF('Indicator Data'!AP13&gt;AH$140,10,IF('Indicator Data'!AP13&lt;AH$139,0,10-(AH$140-'Indicator Data'!AP13)/(AH$140-AH$139)*10)),1))</f>
        <v>0.9</v>
      </c>
      <c r="AI11" s="12">
        <f>IF('Indicator Data'!AQ13="No data","x",ROUND(IF('Indicator Data'!AQ13&gt;AI$140,10,IF('Indicator Data'!AQ13&lt;AI$139,0,10-(AI$140-'Indicator Data'!AQ13)/(AI$140-AI$139)*10)),1))</f>
        <v>0.6</v>
      </c>
      <c r="AJ11" s="52">
        <f t="shared" si="13"/>
        <v>0.8</v>
      </c>
      <c r="AK11" s="35">
        <f>'Indicator Data'!AK13+'Indicator Data'!AJ13*0.5+'Indicator Data'!AI13*0.25</f>
        <v>6008.5425986389873</v>
      </c>
      <c r="AL11" s="42">
        <f>AK11/'Indicator Data'!BB13</f>
        <v>2.8731383900588189E-3</v>
      </c>
      <c r="AM11" s="52">
        <f t="shared" si="14"/>
        <v>0.3</v>
      </c>
      <c r="AN11" s="42">
        <f>IF('Indicator Data'!AL13="No data","x",'Indicator Data'!AL13/'Indicator Data'!BB13)</f>
        <v>0</v>
      </c>
      <c r="AO11" s="12">
        <f t="shared" si="15"/>
        <v>0</v>
      </c>
      <c r="AP11" s="52">
        <f t="shared" si="16"/>
        <v>0</v>
      </c>
      <c r="AQ11" s="36">
        <f t="shared" si="17"/>
        <v>2.7</v>
      </c>
      <c r="AR11" s="55">
        <f t="shared" si="18"/>
        <v>1.9</v>
      </c>
      <c r="AU11" s="11">
        <v>2.9</v>
      </c>
    </row>
    <row r="12" spans="1:47" s="11" customFormat="1" x14ac:dyDescent="0.25">
      <c r="A12" s="11" t="s">
        <v>347</v>
      </c>
      <c r="B12" s="30" t="s">
        <v>0</v>
      </c>
      <c r="C12" s="30" t="s">
        <v>585</v>
      </c>
      <c r="D12" s="12">
        <f>ROUND(IF('Indicator Data'!O14="No data",IF((0.1284*LN('Indicator Data'!BA14)-0.4735)&gt;D$140,0,IF((0.1284*LN('Indicator Data'!BA14)-0.4735)&lt;D$139,10,(D$140-(0.1284*LN('Indicator Data'!BA14)-0.4735))/(D$140-D$139)*10)),IF('Indicator Data'!O14&gt;D$140,0,IF('Indicator Data'!O14&lt;D$139,10,(D$140-'Indicator Data'!O14)/(D$140-D$139)*10))),1)</f>
        <v>8.4</v>
      </c>
      <c r="E12" s="12">
        <f>IF('Indicator Data'!P14="No data","x",ROUND(IF('Indicator Data'!P14&gt;E$140,10,IF('Indicator Data'!P14&lt;E$139,0,10-(E$140-'Indicator Data'!P14)/(E$140-E$139)*10)),1))</f>
        <v>10</v>
      </c>
      <c r="F12" s="52">
        <f t="shared" si="0"/>
        <v>9.4</v>
      </c>
      <c r="G12" s="12">
        <f>IF('Indicator Data'!AG14="No data","x",ROUND(IF('Indicator Data'!AG14&gt;G$140,10,IF('Indicator Data'!AG14&lt;G$139,0,10-(G$140-'Indicator Data'!AG14)/(G$140-G$139)*10)),1))</f>
        <v>8.1999999999999993</v>
      </c>
      <c r="H12" s="12">
        <f>IF('Indicator Data'!AH14="No data","x",ROUND(IF('Indicator Data'!AH14&gt;H$140,10,IF('Indicator Data'!AH14&lt;H$139,0,10-(H$140-'Indicator Data'!AH14)/(H$140-H$139)*10)),1))</f>
        <v>4.8</v>
      </c>
      <c r="I12" s="52">
        <f t="shared" si="1"/>
        <v>6.5</v>
      </c>
      <c r="J12" s="35">
        <f>SUM('Indicator Data'!R14,SUM('Indicator Data'!S14:T14)*1000000)</f>
        <v>2230744692</v>
      </c>
      <c r="K12" s="35">
        <f>J12/'Indicator Data'!BD14</f>
        <v>113.62713879434583</v>
      </c>
      <c r="L12" s="12">
        <f t="shared" si="2"/>
        <v>2.2999999999999998</v>
      </c>
      <c r="M12" s="12">
        <f>IF('Indicator Data'!U14="No data","x",ROUND(IF('Indicator Data'!U14&gt;M$140,10,IF('Indicator Data'!U14&lt;M$139,0,10-(M$140-'Indicator Data'!U14)/(M$140-M$139)*10)),1))</f>
        <v>6.1</v>
      </c>
      <c r="N12" s="125">
        <f>'Indicator Data'!Q14/'Indicator Data'!BD14*1000000</f>
        <v>22.631626743014913</v>
      </c>
      <c r="O12" s="12">
        <f t="shared" si="3"/>
        <v>2.2999999999999998</v>
      </c>
      <c r="P12" s="52">
        <f t="shared" si="4"/>
        <v>3.6</v>
      </c>
      <c r="Q12" s="45">
        <f t="shared" si="5"/>
        <v>7.2</v>
      </c>
      <c r="R12" s="35">
        <f>IF(AND('Indicator Data'!AM14="No data",'Indicator Data'!AN14="No data"),0,SUM('Indicator Data'!AM14:AO14))</f>
        <v>718</v>
      </c>
      <c r="S12" s="12">
        <f t="shared" si="6"/>
        <v>0</v>
      </c>
      <c r="T12" s="41">
        <f>R12/'Indicator Data'!$BB14</f>
        <v>4.5217921411504496E-4</v>
      </c>
      <c r="U12" s="12">
        <f t="shared" si="7"/>
        <v>2.6</v>
      </c>
      <c r="V12" s="13">
        <f t="shared" si="8"/>
        <v>1.3</v>
      </c>
      <c r="W12" s="12">
        <f>IF('Indicator Data'!AB14="No data","x",ROUND(IF('Indicator Data'!AB14&gt;W$140,10,IF('Indicator Data'!AB14&lt;W$139,0,10-(W$140-'Indicator Data'!AB14)/(W$140-W$139)*10)),1))</f>
        <v>4.4000000000000004</v>
      </c>
      <c r="X12" s="12">
        <f>IF('Indicator Data'!AA14="No data","x",ROUND(IF('Indicator Data'!AA14&gt;X$140,10,IF('Indicator Data'!AA14&lt;X$139,0,10-(X$140-'Indicator Data'!AA14)/(X$140-X$139)*10)),1))</f>
        <v>1.5</v>
      </c>
      <c r="Y12" s="12">
        <f>IF('Indicator Data'!AF14="No data","x",ROUND(IF('Indicator Data'!AF14&gt;Y$140,10,IF('Indicator Data'!AF14&lt;Y$139,0,10-(Y$140-'Indicator Data'!AF14)/(Y$140-Y$139)*10)),1))</f>
        <v>9.5</v>
      </c>
      <c r="Z12" s="129">
        <f>IF('Indicator Data'!AC14="No data","x",'Indicator Data'!AC14/'Indicator Data'!$BB14*100000)</f>
        <v>0</v>
      </c>
      <c r="AA12" s="127">
        <f t="shared" si="9"/>
        <v>0</v>
      </c>
      <c r="AB12" s="129">
        <f>IF('Indicator Data'!AD14="No data","x",'Indicator Data'!AD14/'Indicator Data'!$BB14*100000)</f>
        <v>0.37786563853624927</v>
      </c>
      <c r="AC12" s="127">
        <f t="shared" si="10"/>
        <v>5.3</v>
      </c>
      <c r="AD12" s="52">
        <f t="shared" si="11"/>
        <v>4.0999999999999996</v>
      </c>
      <c r="AE12" s="12">
        <f>IF('Indicator Data'!V14="No data","x",ROUND(IF('Indicator Data'!V14&gt;AE$140,10,IF('Indicator Data'!V14&lt;AE$139,0,10-(AE$140-'Indicator Data'!V14)/(AE$140-AE$139)*10)),1))</f>
        <v>10</v>
      </c>
      <c r="AF12" s="12">
        <f>IF('Indicator Data'!W14="No data","x",ROUND(IF('Indicator Data'!W14&gt;AF$140,10,IF('Indicator Data'!W14&lt;AF$139,0,10-(AF$140-'Indicator Data'!W14)/(AF$140-AF$139)*10)),1))</f>
        <v>4.4000000000000004</v>
      </c>
      <c r="AG12" s="52">
        <f t="shared" si="12"/>
        <v>7.2</v>
      </c>
      <c r="AH12" s="12">
        <f>IF('Indicator Data'!AP14="No data","x",ROUND(IF('Indicator Data'!AP14&gt;AH$140,10,IF('Indicator Data'!AP14&lt;AH$139,0,10-(AH$140-'Indicator Data'!AP14)/(AH$140-AH$139)*10)),1))</f>
        <v>6.3</v>
      </c>
      <c r="AI12" s="12">
        <f>IF('Indicator Data'!AQ14="No data","x",ROUND(IF('Indicator Data'!AQ14&gt;AI$140,10,IF('Indicator Data'!AQ14&lt;AI$139,0,10-(AI$140-'Indicator Data'!AQ14)/(AI$140-AI$139)*10)),1))</f>
        <v>3.2</v>
      </c>
      <c r="AJ12" s="52">
        <f t="shared" si="13"/>
        <v>4.8</v>
      </c>
      <c r="AK12" s="35">
        <f>'Indicator Data'!AK14+'Indicator Data'!AJ14*0.5+'Indicator Data'!AI14*0.25</f>
        <v>2522.7323875925013</v>
      </c>
      <c r="AL12" s="42">
        <f>AK12/'Indicator Data'!BB14</f>
        <v>1.5887564741561954E-3</v>
      </c>
      <c r="AM12" s="52">
        <f t="shared" si="14"/>
        <v>0.2</v>
      </c>
      <c r="AN12" s="42">
        <f>IF('Indicator Data'!AL14="No data","x",'Indicator Data'!AL14/'Indicator Data'!BB14)</f>
        <v>3.2840302645185428E-2</v>
      </c>
      <c r="AO12" s="12">
        <f t="shared" si="15"/>
        <v>1.6</v>
      </c>
      <c r="AP12" s="52">
        <f t="shared" si="16"/>
        <v>1.6</v>
      </c>
      <c r="AQ12" s="36">
        <f t="shared" si="17"/>
        <v>4</v>
      </c>
      <c r="AR12" s="55">
        <f t="shared" si="18"/>
        <v>2.8</v>
      </c>
      <c r="AU12" s="11">
        <v>3.5</v>
      </c>
    </row>
    <row r="13" spans="1:47" s="11" customFormat="1" x14ac:dyDescent="0.25">
      <c r="A13" s="11" t="s">
        <v>341</v>
      </c>
      <c r="B13" s="30" t="s">
        <v>0</v>
      </c>
      <c r="C13" s="30" t="s">
        <v>461</v>
      </c>
      <c r="D13" s="12">
        <f>ROUND(IF('Indicator Data'!O15="No data",IF((0.1284*LN('Indicator Data'!BA15)-0.4735)&gt;D$140,0,IF((0.1284*LN('Indicator Data'!BA15)-0.4735)&lt;D$139,10,(D$140-(0.1284*LN('Indicator Data'!BA15)-0.4735))/(D$140-D$139)*10)),IF('Indicator Data'!O15&gt;D$140,0,IF('Indicator Data'!O15&lt;D$139,10,(D$140-'Indicator Data'!O15)/(D$140-D$139)*10))),1)</f>
        <v>8.4</v>
      </c>
      <c r="E13" s="12">
        <f>IF('Indicator Data'!P15="No data","x",ROUND(IF('Indicator Data'!P15&gt;E$140,10,IF('Indicator Data'!P15&lt;E$139,0,10-(E$140-'Indicator Data'!P15)/(E$140-E$139)*10)),1))</f>
        <v>10</v>
      </c>
      <c r="F13" s="52">
        <f t="shared" si="0"/>
        <v>9.4</v>
      </c>
      <c r="G13" s="12">
        <f>IF('Indicator Data'!AG15="No data","x",ROUND(IF('Indicator Data'!AG15&gt;G$140,10,IF('Indicator Data'!AG15&lt;G$139,0,10-(G$140-'Indicator Data'!AG15)/(G$140-G$139)*10)),1))</f>
        <v>8.1999999999999993</v>
      </c>
      <c r="H13" s="12">
        <f>IF('Indicator Data'!AH15="No data","x",ROUND(IF('Indicator Data'!AH15&gt;H$140,10,IF('Indicator Data'!AH15&lt;H$139,0,10-(H$140-'Indicator Data'!AH15)/(H$140-H$139)*10)),1))</f>
        <v>3</v>
      </c>
      <c r="I13" s="52">
        <f t="shared" si="1"/>
        <v>5.6</v>
      </c>
      <c r="J13" s="35">
        <f>SUM('Indicator Data'!R15,SUM('Indicator Data'!S15:T15)*1000000)</f>
        <v>2230744692</v>
      </c>
      <c r="K13" s="35">
        <f>J13/'Indicator Data'!BD15</f>
        <v>113.62713879434583</v>
      </c>
      <c r="L13" s="12">
        <f t="shared" si="2"/>
        <v>2.2999999999999998</v>
      </c>
      <c r="M13" s="12">
        <f>IF('Indicator Data'!U15="No data","x",ROUND(IF('Indicator Data'!U15&gt;M$140,10,IF('Indicator Data'!U15&lt;M$139,0,10-(M$140-'Indicator Data'!U15)/(M$140-M$139)*10)),1))</f>
        <v>6.1</v>
      </c>
      <c r="N13" s="125">
        <f>'Indicator Data'!Q15/'Indicator Data'!BD15*1000000</f>
        <v>22.631626743014913</v>
      </c>
      <c r="O13" s="12">
        <f t="shared" si="3"/>
        <v>2.2999999999999998</v>
      </c>
      <c r="P13" s="52">
        <f t="shared" si="4"/>
        <v>3.6</v>
      </c>
      <c r="Q13" s="45">
        <f t="shared" si="5"/>
        <v>7</v>
      </c>
      <c r="R13" s="35">
        <f>IF(AND('Indicator Data'!AM15="No data",'Indicator Data'!AN15="No data"),0,SUM('Indicator Data'!AM15:AO15))</f>
        <v>0</v>
      </c>
      <c r="S13" s="12">
        <f t="shared" si="6"/>
        <v>0</v>
      </c>
      <c r="T13" s="41">
        <f>R13/'Indicator Data'!$BB15</f>
        <v>0</v>
      </c>
      <c r="U13" s="12">
        <f t="shared" si="7"/>
        <v>0</v>
      </c>
      <c r="V13" s="13">
        <f t="shared" si="8"/>
        <v>0</v>
      </c>
      <c r="W13" s="12">
        <f>IF('Indicator Data'!AB15="No data","x",ROUND(IF('Indicator Data'!AB15&gt;W$140,10,IF('Indicator Data'!AB15&lt;W$139,0,10-(W$140-'Indicator Data'!AB15)/(W$140-W$139)*10)),1))</f>
        <v>0.4</v>
      </c>
      <c r="X13" s="12">
        <f>IF('Indicator Data'!AA15="No data","x",ROUND(IF('Indicator Data'!AA15&gt;X$140,10,IF('Indicator Data'!AA15&lt;X$139,0,10-(X$140-'Indicator Data'!AA15)/(X$140-X$139)*10)),1))</f>
        <v>1.5</v>
      </c>
      <c r="Y13" s="12">
        <f>IF('Indicator Data'!AF15="No data","x",ROUND(IF('Indicator Data'!AF15&gt;Y$140,10,IF('Indicator Data'!AF15&lt;Y$139,0,10-(Y$140-'Indicator Data'!AF15)/(Y$140-Y$139)*10)),1))</f>
        <v>9.5</v>
      </c>
      <c r="Z13" s="129">
        <f>IF('Indicator Data'!AC15="No data","x",'Indicator Data'!AC15/'Indicator Data'!$BB15*100000)</f>
        <v>0</v>
      </c>
      <c r="AA13" s="127">
        <f t="shared" si="9"/>
        <v>0</v>
      </c>
      <c r="AB13" s="129">
        <f>IF('Indicator Data'!AD15="No data","x",'Indicator Data'!AD15/'Indicator Data'!$BB15*100000)</f>
        <v>0.43267847446223479</v>
      </c>
      <c r="AC13" s="127">
        <f t="shared" si="10"/>
        <v>5.5</v>
      </c>
      <c r="AD13" s="52">
        <f t="shared" si="11"/>
        <v>3.4</v>
      </c>
      <c r="AE13" s="12">
        <f>IF('Indicator Data'!V15="No data","x",ROUND(IF('Indicator Data'!V15&gt;AE$140,10,IF('Indicator Data'!V15&lt;AE$139,0,10-(AE$140-'Indicator Data'!V15)/(AE$140-AE$139)*10)),1))</f>
        <v>10</v>
      </c>
      <c r="AF13" s="12">
        <f>IF('Indicator Data'!W15="No data","x",ROUND(IF('Indicator Data'!W15&gt;AF$140,10,IF('Indicator Data'!W15&lt;AF$139,0,10-(AF$140-'Indicator Data'!W15)/(AF$140-AF$139)*10)),1))</f>
        <v>4</v>
      </c>
      <c r="AG13" s="52">
        <f t="shared" si="12"/>
        <v>7</v>
      </c>
      <c r="AH13" s="12">
        <f>IF('Indicator Data'!AP15="No data","x",ROUND(IF('Indicator Data'!AP15&gt;AH$140,10,IF('Indicator Data'!AP15&lt;AH$139,0,10-(AH$140-'Indicator Data'!AP15)/(AH$140-AH$139)*10)),1))</f>
        <v>3.5</v>
      </c>
      <c r="AI13" s="12">
        <f>IF('Indicator Data'!AQ15="No data","x",ROUND(IF('Indicator Data'!AQ15&gt;AI$140,10,IF('Indicator Data'!AQ15&lt;AI$139,0,10-(AI$140-'Indicator Data'!AQ15)/(AI$140-AI$139)*10)),1))</f>
        <v>0.8</v>
      </c>
      <c r="AJ13" s="52">
        <f t="shared" si="13"/>
        <v>2.2000000000000002</v>
      </c>
      <c r="AK13" s="35">
        <f>'Indicator Data'!AK15+'Indicator Data'!AJ15*0.5+'Indicator Data'!AI15*0.25</f>
        <v>425.17386132041491</v>
      </c>
      <c r="AL13" s="42">
        <f>AK13/'Indicator Data'!BB15</f>
        <v>4.5990894424333719E-4</v>
      </c>
      <c r="AM13" s="52">
        <f t="shared" si="14"/>
        <v>0</v>
      </c>
      <c r="AN13" s="42">
        <f>IF('Indicator Data'!AL15="No data","x",'Indicator Data'!AL15/'Indicator Data'!BB15)</f>
        <v>0.12484180193277475</v>
      </c>
      <c r="AO13" s="12">
        <f t="shared" si="15"/>
        <v>6.2</v>
      </c>
      <c r="AP13" s="52">
        <f t="shared" si="16"/>
        <v>6.2</v>
      </c>
      <c r="AQ13" s="36">
        <f t="shared" si="17"/>
        <v>4.2</v>
      </c>
      <c r="AR13" s="55">
        <f t="shared" si="18"/>
        <v>2.2999999999999998</v>
      </c>
      <c r="AU13" s="11">
        <v>2.9</v>
      </c>
    </row>
    <row r="14" spans="1:47" s="11" customFormat="1" x14ac:dyDescent="0.25">
      <c r="A14" s="11" t="s">
        <v>342</v>
      </c>
      <c r="B14" s="30" t="s">
        <v>0</v>
      </c>
      <c r="C14" s="30" t="s">
        <v>462</v>
      </c>
      <c r="D14" s="12">
        <f>ROUND(IF('Indicator Data'!O16="No data",IF((0.1284*LN('Indicator Data'!BA16)-0.4735)&gt;D$140,0,IF((0.1284*LN('Indicator Data'!BA16)-0.4735)&lt;D$139,10,(D$140-(0.1284*LN('Indicator Data'!BA16)-0.4735))/(D$140-D$139)*10)),IF('Indicator Data'!O16&gt;D$140,0,IF('Indicator Data'!O16&lt;D$139,10,(D$140-'Indicator Data'!O16)/(D$140-D$139)*10))),1)</f>
        <v>8.4</v>
      </c>
      <c r="E14" s="12">
        <f>IF('Indicator Data'!P16="No data","x",ROUND(IF('Indicator Data'!P16&gt;E$140,10,IF('Indicator Data'!P16&lt;E$139,0,10-(E$140-'Indicator Data'!P16)/(E$140-E$139)*10)),1))</f>
        <v>10</v>
      </c>
      <c r="F14" s="52">
        <f t="shared" si="0"/>
        <v>9.4</v>
      </c>
      <c r="G14" s="12">
        <f>IF('Indicator Data'!AG16="No data","x",ROUND(IF('Indicator Data'!AG16&gt;G$140,10,IF('Indicator Data'!AG16&lt;G$139,0,10-(G$140-'Indicator Data'!AG16)/(G$140-G$139)*10)),1))</f>
        <v>8.1999999999999993</v>
      </c>
      <c r="H14" s="12">
        <f>IF('Indicator Data'!AH16="No data","x",ROUND(IF('Indicator Data'!AH16&gt;H$140,10,IF('Indicator Data'!AH16&lt;H$139,0,10-(H$140-'Indicator Data'!AH16)/(H$140-H$139)*10)),1))</f>
        <v>3.8</v>
      </c>
      <c r="I14" s="52">
        <f t="shared" si="1"/>
        <v>6</v>
      </c>
      <c r="J14" s="35">
        <f>SUM('Indicator Data'!R16,SUM('Indicator Data'!S16:T16)*1000000)</f>
        <v>2230744692</v>
      </c>
      <c r="K14" s="35">
        <f>J14/'Indicator Data'!BD16</f>
        <v>113.62713879434583</v>
      </c>
      <c r="L14" s="12">
        <f t="shared" si="2"/>
        <v>2.2999999999999998</v>
      </c>
      <c r="M14" s="12">
        <f>IF('Indicator Data'!U16="No data","x",ROUND(IF('Indicator Data'!U16&gt;M$140,10,IF('Indicator Data'!U16&lt;M$139,0,10-(M$140-'Indicator Data'!U16)/(M$140-M$139)*10)),1))</f>
        <v>6.1</v>
      </c>
      <c r="N14" s="125">
        <f>'Indicator Data'!Q16/'Indicator Data'!BD16*1000000</f>
        <v>22.631626743014913</v>
      </c>
      <c r="O14" s="12">
        <f t="shared" si="3"/>
        <v>2.2999999999999998</v>
      </c>
      <c r="P14" s="52">
        <f t="shared" si="4"/>
        <v>3.6</v>
      </c>
      <c r="Q14" s="45">
        <f t="shared" si="5"/>
        <v>7.1</v>
      </c>
      <c r="R14" s="35">
        <f>IF(AND('Indicator Data'!AM16="No data",'Indicator Data'!AN16="No data"),0,SUM('Indicator Data'!AM16:AO16))</f>
        <v>39994</v>
      </c>
      <c r="S14" s="12">
        <f t="shared" si="6"/>
        <v>5.3</v>
      </c>
      <c r="T14" s="41">
        <f>R14/'Indicator Data'!$BB16</f>
        <v>2.9552791790776224E-2</v>
      </c>
      <c r="U14" s="12">
        <f t="shared" si="7"/>
        <v>7.4</v>
      </c>
      <c r="V14" s="13">
        <f t="shared" si="8"/>
        <v>6.4</v>
      </c>
      <c r="W14" s="12">
        <f>IF('Indicator Data'!AB16="No data","x",ROUND(IF('Indicator Data'!AB16&gt;W$140,10,IF('Indicator Data'!AB16&lt;W$139,0,10-(W$140-'Indicator Data'!AB16)/(W$140-W$139)*10)),1))</f>
        <v>0.6</v>
      </c>
      <c r="X14" s="12">
        <f>IF('Indicator Data'!AA16="No data","x",ROUND(IF('Indicator Data'!AA16&gt;X$140,10,IF('Indicator Data'!AA16&lt;X$139,0,10-(X$140-'Indicator Data'!AA16)/(X$140-X$139)*10)),1))</f>
        <v>1.5</v>
      </c>
      <c r="Y14" s="12">
        <f>IF('Indicator Data'!AF16="No data","x",ROUND(IF('Indicator Data'!AF16&gt;Y$140,10,IF('Indicator Data'!AF16&lt;Y$139,0,10-(Y$140-'Indicator Data'!AF16)/(Y$140-Y$139)*10)),1))</f>
        <v>9.5</v>
      </c>
      <c r="Z14" s="129">
        <f>IF('Indicator Data'!AC16="No data","x",'Indicator Data'!AC16/'Indicator Data'!$BB16*100000)</f>
        <v>0</v>
      </c>
      <c r="AA14" s="127">
        <f t="shared" si="9"/>
        <v>0</v>
      </c>
      <c r="AB14" s="129">
        <f>IF('Indicator Data'!AD16="No data","x",'Indicator Data'!AD16/'Indicator Data'!$BB16*100000)</f>
        <v>0.66503757092810423</v>
      </c>
      <c r="AC14" s="127">
        <f t="shared" si="10"/>
        <v>6.1</v>
      </c>
      <c r="AD14" s="52">
        <f t="shared" si="11"/>
        <v>3.5</v>
      </c>
      <c r="AE14" s="12">
        <f>IF('Indicator Data'!V16="No data","x",ROUND(IF('Indicator Data'!V16&gt;AE$140,10,IF('Indicator Data'!V16&lt;AE$139,0,10-(AE$140-'Indicator Data'!V16)/(AE$140-AE$139)*10)),1))</f>
        <v>10</v>
      </c>
      <c r="AF14" s="12">
        <f>IF('Indicator Data'!W16="No data","x",ROUND(IF('Indicator Data'!W16&gt;AF$140,10,IF('Indicator Data'!W16&lt;AF$139,0,10-(AF$140-'Indicator Data'!W16)/(AF$140-AF$139)*10)),1))</f>
        <v>6.6</v>
      </c>
      <c r="AG14" s="52">
        <f t="shared" si="12"/>
        <v>8.3000000000000007</v>
      </c>
      <c r="AH14" s="12">
        <f>IF('Indicator Data'!AP16="No data","x",ROUND(IF('Indicator Data'!AP16&gt;AH$140,10,IF('Indicator Data'!AP16&lt;AH$139,0,10-(AH$140-'Indicator Data'!AP16)/(AH$140-AH$139)*10)),1))</f>
        <v>8.6</v>
      </c>
      <c r="AI14" s="12">
        <f>IF('Indicator Data'!AQ16="No data","x",ROUND(IF('Indicator Data'!AQ16&gt;AI$140,10,IF('Indicator Data'!AQ16&lt;AI$139,0,10-(AI$140-'Indicator Data'!AQ16)/(AI$140-AI$139)*10)),1))</f>
        <v>4.3</v>
      </c>
      <c r="AJ14" s="52">
        <f t="shared" si="13"/>
        <v>6.5</v>
      </c>
      <c r="AK14" s="35">
        <f>'Indicator Data'!AK16+'Indicator Data'!AJ16*0.5+'Indicator Data'!AI16*0.25</f>
        <v>3032.0752577708981</v>
      </c>
      <c r="AL14" s="42">
        <f>AK14/'Indicator Data'!BB16</f>
        <v>2.2404932936657376E-3</v>
      </c>
      <c r="AM14" s="52">
        <f t="shared" si="14"/>
        <v>0.2</v>
      </c>
      <c r="AN14" s="42">
        <f>IF('Indicator Data'!AL16="No data","x",'Indicator Data'!AL16/'Indicator Data'!BB16)</f>
        <v>0.1445828625729417</v>
      </c>
      <c r="AO14" s="12">
        <f t="shared" si="15"/>
        <v>7.2</v>
      </c>
      <c r="AP14" s="52">
        <f t="shared" si="16"/>
        <v>7.2</v>
      </c>
      <c r="AQ14" s="36">
        <f t="shared" si="17"/>
        <v>5.8</v>
      </c>
      <c r="AR14" s="55">
        <f t="shared" si="18"/>
        <v>6.1</v>
      </c>
      <c r="AU14" s="11">
        <v>4.3</v>
      </c>
    </row>
    <row r="15" spans="1:47" s="11" customFormat="1" x14ac:dyDescent="0.25">
      <c r="A15" s="11" t="s">
        <v>343</v>
      </c>
      <c r="B15" s="30" t="s">
        <v>0</v>
      </c>
      <c r="C15" s="30" t="s">
        <v>463</v>
      </c>
      <c r="D15" s="12">
        <f>ROUND(IF('Indicator Data'!O17="No data",IF((0.1284*LN('Indicator Data'!BA17)-0.4735)&gt;D$140,0,IF((0.1284*LN('Indicator Data'!BA17)-0.4735)&lt;D$139,10,(D$140-(0.1284*LN('Indicator Data'!BA17)-0.4735))/(D$140-D$139)*10)),IF('Indicator Data'!O17&gt;D$140,0,IF('Indicator Data'!O17&lt;D$139,10,(D$140-'Indicator Data'!O17)/(D$140-D$139)*10))),1)</f>
        <v>8.4</v>
      </c>
      <c r="E15" s="12">
        <f>IF('Indicator Data'!P17="No data","x",ROUND(IF('Indicator Data'!P17&gt;E$140,10,IF('Indicator Data'!P17&lt;E$139,0,10-(E$140-'Indicator Data'!P17)/(E$140-E$139)*10)),1))</f>
        <v>10</v>
      </c>
      <c r="F15" s="52">
        <f t="shared" si="0"/>
        <v>9.4</v>
      </c>
      <c r="G15" s="12">
        <f>IF('Indicator Data'!AG17="No data","x",ROUND(IF('Indicator Data'!AG17&gt;G$140,10,IF('Indicator Data'!AG17&lt;G$139,0,10-(G$140-'Indicator Data'!AG17)/(G$140-G$139)*10)),1))</f>
        <v>8.1999999999999993</v>
      </c>
      <c r="H15" s="12">
        <f>IF('Indicator Data'!AH17="No data","x",ROUND(IF('Indicator Data'!AH17&gt;H$140,10,IF('Indicator Data'!AH17&lt;H$139,0,10-(H$140-'Indicator Data'!AH17)/(H$140-H$139)*10)),1))</f>
        <v>5.5</v>
      </c>
      <c r="I15" s="52">
        <f t="shared" si="1"/>
        <v>6.9</v>
      </c>
      <c r="J15" s="35">
        <f>SUM('Indicator Data'!R17,SUM('Indicator Data'!S17:T17)*1000000)</f>
        <v>2230744692</v>
      </c>
      <c r="K15" s="35">
        <f>J15/'Indicator Data'!BD17</f>
        <v>113.62713879434583</v>
      </c>
      <c r="L15" s="12">
        <f t="shared" si="2"/>
        <v>2.2999999999999998</v>
      </c>
      <c r="M15" s="12">
        <f>IF('Indicator Data'!U17="No data","x",ROUND(IF('Indicator Data'!U17&gt;M$140,10,IF('Indicator Data'!U17&lt;M$139,0,10-(M$140-'Indicator Data'!U17)/(M$140-M$139)*10)),1))</f>
        <v>6.1</v>
      </c>
      <c r="N15" s="125">
        <f>'Indicator Data'!Q17/'Indicator Data'!BD17*1000000</f>
        <v>22.631626743014913</v>
      </c>
      <c r="O15" s="12">
        <f t="shared" si="3"/>
        <v>2.2999999999999998</v>
      </c>
      <c r="P15" s="52">
        <f t="shared" si="4"/>
        <v>3.6</v>
      </c>
      <c r="Q15" s="45">
        <f t="shared" si="5"/>
        <v>7.3</v>
      </c>
      <c r="R15" s="35">
        <f>IF(AND('Indicator Data'!AM17="No data",'Indicator Data'!AN17="No data"),0,SUM('Indicator Data'!AM17:AO17))</f>
        <v>0</v>
      </c>
      <c r="S15" s="12">
        <f t="shared" si="6"/>
        <v>0</v>
      </c>
      <c r="T15" s="41">
        <f>R15/'Indicator Data'!$BB17</f>
        <v>0</v>
      </c>
      <c r="U15" s="12">
        <f t="shared" si="7"/>
        <v>0</v>
      </c>
      <c r="V15" s="13">
        <f t="shared" si="8"/>
        <v>0</v>
      </c>
      <c r="W15" s="12">
        <f>IF('Indicator Data'!AB17="No data","x",ROUND(IF('Indicator Data'!AB17&gt;W$140,10,IF('Indicator Data'!AB17&lt;W$139,0,10-(W$140-'Indicator Data'!AB17)/(W$140-W$139)*10)),1))</f>
        <v>2.4</v>
      </c>
      <c r="X15" s="12">
        <f>IF('Indicator Data'!AA17="No data","x",ROUND(IF('Indicator Data'!AA17&gt;X$140,10,IF('Indicator Data'!AA17&lt;X$139,0,10-(X$140-'Indicator Data'!AA17)/(X$140-X$139)*10)),1))</f>
        <v>1.5</v>
      </c>
      <c r="Y15" s="12">
        <f>IF('Indicator Data'!AF17="No data","x",ROUND(IF('Indicator Data'!AF17&gt;Y$140,10,IF('Indicator Data'!AF17&lt;Y$139,0,10-(Y$140-'Indicator Data'!AF17)/(Y$140-Y$139)*10)),1))</f>
        <v>9.5</v>
      </c>
      <c r="Z15" s="129">
        <f>IF('Indicator Data'!AC17="No data","x",'Indicator Data'!AC17/'Indicator Data'!$BB17*100000)</f>
        <v>0</v>
      </c>
      <c r="AA15" s="127">
        <f t="shared" si="9"/>
        <v>0</v>
      </c>
      <c r="AB15" s="129">
        <f>IF('Indicator Data'!AD17="No data","x",'Indicator Data'!AD17/'Indicator Data'!$BB17*100000)</f>
        <v>0.35613296580411263</v>
      </c>
      <c r="AC15" s="127">
        <f t="shared" si="10"/>
        <v>5.2</v>
      </c>
      <c r="AD15" s="52">
        <f t="shared" si="11"/>
        <v>3.7</v>
      </c>
      <c r="AE15" s="12">
        <f>IF('Indicator Data'!V17="No data","x",ROUND(IF('Indicator Data'!V17&gt;AE$140,10,IF('Indicator Data'!V17&lt;AE$139,0,10-(AE$140-'Indicator Data'!V17)/(AE$140-AE$139)*10)),1))</f>
        <v>10</v>
      </c>
      <c r="AF15" s="12">
        <f>IF('Indicator Data'!W17="No data","x",ROUND(IF('Indicator Data'!W17&gt;AF$140,10,IF('Indicator Data'!W17&lt;AF$139,0,10-(AF$140-'Indicator Data'!W17)/(AF$140-AF$139)*10)),1))</f>
        <v>5.0999999999999996</v>
      </c>
      <c r="AG15" s="52">
        <f t="shared" si="12"/>
        <v>7.6</v>
      </c>
      <c r="AH15" s="12">
        <f>IF('Indicator Data'!AP17="No data","x",ROUND(IF('Indicator Data'!AP17&gt;AH$140,10,IF('Indicator Data'!AP17&lt;AH$139,0,10-(AH$140-'Indicator Data'!AP17)/(AH$140-AH$139)*10)),1))</f>
        <v>3.9</v>
      </c>
      <c r="AI15" s="12">
        <f>IF('Indicator Data'!AQ17="No data","x",ROUND(IF('Indicator Data'!AQ17&gt;AI$140,10,IF('Indicator Data'!AQ17&lt;AI$139,0,10-(AI$140-'Indicator Data'!AQ17)/(AI$140-AI$139)*10)),1))</f>
        <v>1.7</v>
      </c>
      <c r="AJ15" s="52">
        <f t="shared" si="13"/>
        <v>2.8</v>
      </c>
      <c r="AK15" s="35">
        <f>'Indicator Data'!AK17+'Indicator Data'!AJ17*0.5+'Indicator Data'!AI17*0.25</f>
        <v>387.41901626959088</v>
      </c>
      <c r="AL15" s="42">
        <f>AK15/'Indicator Data'!BB17</f>
        <v>4.5990894424333719E-4</v>
      </c>
      <c r="AM15" s="52">
        <f t="shared" si="14"/>
        <v>0</v>
      </c>
      <c r="AN15" s="42">
        <f>IF('Indicator Data'!AL17="No data","x",'Indicator Data'!AL17/'Indicator Data'!BB17)</f>
        <v>3.8785254195839891E-2</v>
      </c>
      <c r="AO15" s="12">
        <f t="shared" si="15"/>
        <v>1.9</v>
      </c>
      <c r="AP15" s="52">
        <f t="shared" si="16"/>
        <v>1.9</v>
      </c>
      <c r="AQ15" s="36">
        <f t="shared" si="17"/>
        <v>3.7</v>
      </c>
      <c r="AR15" s="55">
        <f t="shared" si="18"/>
        <v>2</v>
      </c>
      <c r="AU15" s="11">
        <v>3.6</v>
      </c>
    </row>
    <row r="16" spans="1:47" s="11" customFormat="1" x14ac:dyDescent="0.25">
      <c r="A16" s="11" t="s">
        <v>344</v>
      </c>
      <c r="B16" s="30" t="s">
        <v>2</v>
      </c>
      <c r="C16" s="30" t="s">
        <v>464</v>
      </c>
      <c r="D16" s="12">
        <f>ROUND(IF('Indicator Data'!O18="No data",IF((0.1284*LN('Indicator Data'!BA18)-0.4735)&gt;D$140,0,IF((0.1284*LN('Indicator Data'!BA18)-0.4735)&lt;D$139,10,(D$140-(0.1284*LN('Indicator Data'!BA18)-0.4735))/(D$140-D$139)*10)),IF('Indicator Data'!O18&gt;D$140,0,IF('Indicator Data'!O18&lt;D$139,10,(D$140-'Indicator Data'!O18)/(D$140-D$139)*10))),1)</f>
        <v>6.6</v>
      </c>
      <c r="E16" s="12">
        <f>IF('Indicator Data'!P18="No data","x",ROUND(IF('Indicator Data'!P18&gt;E$140,10,IF('Indicator Data'!P18&lt;E$139,0,10-(E$140-'Indicator Data'!P18)/(E$140-E$139)*10)),1))</f>
        <v>4.9000000000000004</v>
      </c>
      <c r="F16" s="52">
        <f t="shared" si="0"/>
        <v>5.8</v>
      </c>
      <c r="G16" s="12">
        <f>IF('Indicator Data'!AG18="No data","x",ROUND(IF('Indicator Data'!AG18&gt;G$140,10,IF('Indicator Data'!AG18&lt;G$139,0,10-(G$140-'Indicator Data'!AG18)/(G$140-G$139)*10)),1))</f>
        <v>7.6</v>
      </c>
      <c r="H16" s="12">
        <f>IF('Indicator Data'!AH18="No data","x",ROUND(IF('Indicator Data'!AH18&gt;H$140,10,IF('Indicator Data'!AH18&lt;H$139,0,10-(H$140-'Indicator Data'!AH18)/(H$140-H$139)*10)),1))</f>
        <v>5.4</v>
      </c>
      <c r="I16" s="52">
        <f t="shared" si="1"/>
        <v>6.5</v>
      </c>
      <c r="J16" s="35">
        <f>SUM('Indicator Data'!R18,SUM('Indicator Data'!S18:T18)*1000000)</f>
        <v>2023502645</v>
      </c>
      <c r="K16" s="35">
        <f>J16/'Indicator Data'!BD18</f>
        <v>83.430458257942973</v>
      </c>
      <c r="L16" s="12">
        <f t="shared" si="2"/>
        <v>1.7</v>
      </c>
      <c r="M16" s="12">
        <f>IF('Indicator Data'!U18="No data","x",ROUND(IF('Indicator Data'!U18&gt;M$140,10,IF('Indicator Data'!U18&lt;M$139,0,10-(M$140-'Indicator Data'!U18)/(M$140-M$139)*10)),1))</f>
        <v>1.6</v>
      </c>
      <c r="N16" s="125">
        <f>'Indicator Data'!Q18/'Indicator Data'!BD18*1000000</f>
        <v>11.460733202809511</v>
      </c>
      <c r="O16" s="12">
        <f t="shared" si="3"/>
        <v>1.1000000000000001</v>
      </c>
      <c r="P16" s="52">
        <f t="shared" si="4"/>
        <v>1.5</v>
      </c>
      <c r="Q16" s="45">
        <f t="shared" si="5"/>
        <v>4.9000000000000004</v>
      </c>
      <c r="R16" s="35">
        <f>IF(AND('Indicator Data'!AM18="No data",'Indicator Data'!AN18="No data"),0,SUM('Indicator Data'!AM18:AO18))</f>
        <v>56878</v>
      </c>
      <c r="S16" s="12">
        <f t="shared" si="6"/>
        <v>5.8</v>
      </c>
      <c r="T16" s="41">
        <f>R16/'Indicator Data'!$BB18</f>
        <v>4.587949272661862E-2</v>
      </c>
      <c r="U16" s="12">
        <f t="shared" si="7"/>
        <v>8.1999999999999993</v>
      </c>
      <c r="V16" s="13">
        <f t="shared" si="8"/>
        <v>7</v>
      </c>
      <c r="W16" s="12">
        <f>IF('Indicator Data'!AB18="No data","x",ROUND(IF('Indicator Data'!AB18&gt;W$140,10,IF('Indicator Data'!AB18&lt;W$139,0,10-(W$140-'Indicator Data'!AB18)/(W$140-W$139)*10)),1))</f>
        <v>9.8000000000000007</v>
      </c>
      <c r="X16" s="12">
        <f>IF('Indicator Data'!AA18="No data","x",ROUND(IF('Indicator Data'!AA18&gt;X$140,10,IF('Indicator Data'!AA18&lt;X$139,0,10-(X$140-'Indicator Data'!AA18)/(X$140-X$139)*10)),1))</f>
        <v>4.8</v>
      </c>
      <c r="Y16" s="12">
        <f>IF('Indicator Data'!AF18="No data","x",ROUND(IF('Indicator Data'!AF18&gt;Y$140,10,IF('Indicator Data'!AF18&lt;Y$139,0,10-(Y$140-'Indicator Data'!AF18)/(Y$140-Y$139)*10)),1))</f>
        <v>3.3</v>
      </c>
      <c r="Z16" s="129">
        <f>IF('Indicator Data'!AC18="No data","x",'Indicator Data'!AC18/'Indicator Data'!$BB18*100000)</f>
        <v>0</v>
      </c>
      <c r="AA16" s="127">
        <f t="shared" si="9"/>
        <v>0</v>
      </c>
      <c r="AB16" s="129">
        <f>IF('Indicator Data'!AD18="No data","x",'Indicator Data'!AD18/'Indicator Data'!$BB18*100000)</f>
        <v>0.40331492604010888</v>
      </c>
      <c r="AC16" s="127">
        <f t="shared" si="10"/>
        <v>5.4</v>
      </c>
      <c r="AD16" s="52">
        <f t="shared" si="11"/>
        <v>4.7</v>
      </c>
      <c r="AE16" s="12">
        <f>IF('Indicator Data'!V18="No data","x",ROUND(IF('Indicator Data'!V18&gt;AE$140,10,IF('Indicator Data'!V18&lt;AE$139,0,10-(AE$140-'Indicator Data'!V18)/(AE$140-AE$139)*10)),1))</f>
        <v>9.8000000000000007</v>
      </c>
      <c r="AF16" s="12">
        <f>IF('Indicator Data'!W18="No data","x",ROUND(IF('Indicator Data'!W18&gt;AF$140,10,IF('Indicator Data'!W18&lt;AF$139,0,10-(AF$140-'Indicator Data'!W18)/(AF$140-AF$139)*10)),1))</f>
        <v>3.1</v>
      </c>
      <c r="AG16" s="52">
        <f t="shared" si="12"/>
        <v>6.5</v>
      </c>
      <c r="AH16" s="12">
        <f>IF('Indicator Data'!AP18="No data","x",ROUND(IF('Indicator Data'!AP18&gt;AH$140,10,IF('Indicator Data'!AP18&lt;AH$139,0,10-(AH$140-'Indicator Data'!AP18)/(AH$140-AH$139)*10)),1))</f>
        <v>0</v>
      </c>
      <c r="AI16" s="12">
        <f>IF('Indicator Data'!AQ18="No data","x",ROUND(IF('Indicator Data'!AQ18&gt;AI$140,10,IF('Indicator Data'!AQ18&lt;AI$139,0,10-(AI$140-'Indicator Data'!AQ18)/(AI$140-AI$139)*10)),1))</f>
        <v>2.9</v>
      </c>
      <c r="AJ16" s="52">
        <f t="shared" si="13"/>
        <v>1.5</v>
      </c>
      <c r="AK16" s="35">
        <f>'Indicator Data'!AK18+'Indicator Data'!AJ18*0.5+'Indicator Data'!AI18*0.25</f>
        <v>0</v>
      </c>
      <c r="AL16" s="42">
        <f>AK16/'Indicator Data'!BB18</f>
        <v>0</v>
      </c>
      <c r="AM16" s="52">
        <f t="shared" si="14"/>
        <v>0</v>
      </c>
      <c r="AN16" s="42">
        <f>IF('Indicator Data'!AL18="No data","x",'Indicator Data'!AL18/'Indicator Data'!BB18)</f>
        <v>0.15491245646215374</v>
      </c>
      <c r="AO16" s="12">
        <f t="shared" si="15"/>
        <v>7.7</v>
      </c>
      <c r="AP16" s="52">
        <f t="shared" si="16"/>
        <v>7.7</v>
      </c>
      <c r="AQ16" s="36">
        <f t="shared" si="17"/>
        <v>4.7</v>
      </c>
      <c r="AR16" s="55">
        <f t="shared" si="18"/>
        <v>6</v>
      </c>
      <c r="AU16" s="11">
        <v>5.9</v>
      </c>
    </row>
    <row r="17" spans="1:47" s="11" customFormat="1" x14ac:dyDescent="0.25">
      <c r="A17" s="11" t="s">
        <v>334</v>
      </c>
      <c r="B17" s="30" t="s">
        <v>2</v>
      </c>
      <c r="C17" s="30" t="s">
        <v>465</v>
      </c>
      <c r="D17" s="12">
        <f>ROUND(IF('Indicator Data'!O19="No data",IF((0.1284*LN('Indicator Data'!BA19)-0.4735)&gt;D$140,0,IF((0.1284*LN('Indicator Data'!BA19)-0.4735)&lt;D$139,10,(D$140-(0.1284*LN('Indicator Data'!BA19)-0.4735))/(D$140-D$139)*10)),IF('Indicator Data'!O19&gt;D$140,0,IF('Indicator Data'!O19&lt;D$139,10,(D$140-'Indicator Data'!O19)/(D$140-D$139)*10))),1)</f>
        <v>6.6</v>
      </c>
      <c r="E17" s="12">
        <f>IF('Indicator Data'!P19="No data","x",ROUND(IF('Indicator Data'!P19&gt;E$140,10,IF('Indicator Data'!P19&lt;E$139,0,10-(E$140-'Indicator Data'!P19)/(E$140-E$139)*10)),1))</f>
        <v>1.2</v>
      </c>
      <c r="F17" s="52">
        <f t="shared" si="0"/>
        <v>4.4000000000000004</v>
      </c>
      <c r="G17" s="12">
        <f>IF('Indicator Data'!AG19="No data","x",ROUND(IF('Indicator Data'!AG19&gt;G$140,10,IF('Indicator Data'!AG19&lt;G$139,0,10-(G$140-'Indicator Data'!AG19)/(G$140-G$139)*10)),1))</f>
        <v>7.6</v>
      </c>
      <c r="H17" s="12">
        <f>IF('Indicator Data'!AH19="No data","x",ROUND(IF('Indicator Data'!AH19&gt;H$140,10,IF('Indicator Data'!AH19&lt;H$139,0,10-(H$140-'Indicator Data'!AH19)/(H$140-H$139)*10)),1))</f>
        <v>5.4</v>
      </c>
      <c r="I17" s="52">
        <f t="shared" si="1"/>
        <v>6.5</v>
      </c>
      <c r="J17" s="35">
        <f>SUM('Indicator Data'!R19,SUM('Indicator Data'!S19:T19)*1000000)</f>
        <v>2023502645</v>
      </c>
      <c r="K17" s="35">
        <f>J17/'Indicator Data'!BD19</f>
        <v>83.430458257942973</v>
      </c>
      <c r="L17" s="12">
        <f t="shared" si="2"/>
        <v>1.7</v>
      </c>
      <c r="M17" s="12">
        <f>IF('Indicator Data'!U19="No data","x",ROUND(IF('Indicator Data'!U19&gt;M$140,10,IF('Indicator Data'!U19&lt;M$139,0,10-(M$140-'Indicator Data'!U19)/(M$140-M$139)*10)),1))</f>
        <v>1.6</v>
      </c>
      <c r="N17" s="125">
        <f>'Indicator Data'!Q19/'Indicator Data'!BD19*1000000</f>
        <v>11.460733202809511</v>
      </c>
      <c r="O17" s="12">
        <f t="shared" si="3"/>
        <v>1.1000000000000001</v>
      </c>
      <c r="P17" s="52">
        <f t="shared" si="4"/>
        <v>1.5</v>
      </c>
      <c r="Q17" s="45">
        <f t="shared" si="5"/>
        <v>4.2</v>
      </c>
      <c r="R17" s="35">
        <f>IF(AND('Indicator Data'!AM19="No data",'Indicator Data'!AN19="No data"),0,SUM('Indicator Data'!AM19:AO19))</f>
        <v>10683</v>
      </c>
      <c r="S17" s="12">
        <f t="shared" si="6"/>
        <v>3.4</v>
      </c>
      <c r="T17" s="41">
        <f>R17/'Indicator Data'!$BB19</f>
        <v>2.3828004764262678E-3</v>
      </c>
      <c r="U17" s="12">
        <f t="shared" si="7"/>
        <v>4</v>
      </c>
      <c r="V17" s="13">
        <f t="shared" si="8"/>
        <v>3.7</v>
      </c>
      <c r="W17" s="12">
        <f>IF('Indicator Data'!AB19="No data","x",ROUND(IF('Indicator Data'!AB19&gt;W$140,10,IF('Indicator Data'!AB19&lt;W$139,0,10-(W$140-'Indicator Data'!AB19)/(W$140-W$139)*10)),1))</f>
        <v>10</v>
      </c>
      <c r="X17" s="12">
        <f>IF('Indicator Data'!AA19="No data","x",ROUND(IF('Indicator Data'!AA19&gt;X$140,10,IF('Indicator Data'!AA19&lt;X$139,0,10-(X$140-'Indicator Data'!AA19)/(X$140-X$139)*10)),1))</f>
        <v>4.8</v>
      </c>
      <c r="Y17" s="12">
        <f>IF('Indicator Data'!AF19="No data","x",ROUND(IF('Indicator Data'!AF19&gt;Y$140,10,IF('Indicator Data'!AF19&lt;Y$139,0,10-(Y$140-'Indicator Data'!AF19)/(Y$140-Y$139)*10)),1))</f>
        <v>3.3</v>
      </c>
      <c r="Z17" s="129">
        <f>IF('Indicator Data'!AC19="No data","x",'Indicator Data'!AC19/'Indicator Data'!$BB19*100000)</f>
        <v>0.37917820929744972</v>
      </c>
      <c r="AA17" s="127">
        <f t="shared" si="9"/>
        <v>4.3</v>
      </c>
      <c r="AB17" s="129">
        <f>IF('Indicator Data'!AD19="No data","x",'Indicator Data'!AD19/'Indicator Data'!$BB19*100000)</f>
        <v>0.60222421476653776</v>
      </c>
      <c r="AC17" s="127">
        <f t="shared" si="10"/>
        <v>5.9</v>
      </c>
      <c r="AD17" s="52">
        <f t="shared" si="11"/>
        <v>5.7</v>
      </c>
      <c r="AE17" s="12">
        <f>IF('Indicator Data'!V19="No data","x",ROUND(IF('Indicator Data'!V19&gt;AE$140,10,IF('Indicator Data'!V19&lt;AE$139,0,10-(AE$140-'Indicator Data'!V19)/(AE$140-AE$139)*10)),1))</f>
        <v>7.4</v>
      </c>
      <c r="AF17" s="12" t="str">
        <f>IF('Indicator Data'!W19="No data","x",ROUND(IF('Indicator Data'!W19&gt;AF$140,10,IF('Indicator Data'!W19&lt;AF$139,0,10-(AF$140-'Indicator Data'!W19)/(AF$140-AF$139)*10)),1))</f>
        <v>x</v>
      </c>
      <c r="AG17" s="52">
        <f t="shared" si="12"/>
        <v>7.4</v>
      </c>
      <c r="AH17" s="12" t="str">
        <f>IF('Indicator Data'!AP19="No data","x",ROUND(IF('Indicator Data'!AP19&gt;AH$140,10,IF('Indicator Data'!AP19&lt;AH$139,0,10-(AH$140-'Indicator Data'!AP19)/(AH$140-AH$139)*10)),1))</f>
        <v>x</v>
      </c>
      <c r="AI17" s="12">
        <f>IF('Indicator Data'!AQ19="No data","x",ROUND(IF('Indicator Data'!AQ19&gt;AI$140,10,IF('Indicator Data'!AQ19&lt;AI$139,0,10-(AI$140-'Indicator Data'!AQ19)/(AI$140-AI$139)*10)),1))</f>
        <v>0</v>
      </c>
      <c r="AJ17" s="52">
        <f t="shared" si="13"/>
        <v>0</v>
      </c>
      <c r="AK17" s="35">
        <f>'Indicator Data'!AK19+'Indicator Data'!AJ19*0.5+'Indicator Data'!AI19*0.25</f>
        <v>0</v>
      </c>
      <c r="AL17" s="42">
        <f>AK17/'Indicator Data'!BB19</f>
        <v>0</v>
      </c>
      <c r="AM17" s="52">
        <f t="shared" si="14"/>
        <v>0</v>
      </c>
      <c r="AN17" s="42">
        <f>IF('Indicator Data'!AL19="No data","x",'Indicator Data'!AL19/'Indicator Data'!BB19)</f>
        <v>3.6930173217527847E-2</v>
      </c>
      <c r="AO17" s="12">
        <f t="shared" si="15"/>
        <v>1.8</v>
      </c>
      <c r="AP17" s="52">
        <f t="shared" si="16"/>
        <v>1.8</v>
      </c>
      <c r="AQ17" s="36">
        <f t="shared" si="17"/>
        <v>3.7</v>
      </c>
      <c r="AR17" s="55">
        <f t="shared" si="18"/>
        <v>3.7</v>
      </c>
      <c r="AU17" s="11">
        <v>2.6</v>
      </c>
    </row>
    <row r="18" spans="1:47" s="11" customFormat="1" x14ac:dyDescent="0.25">
      <c r="A18" s="11" t="s">
        <v>339</v>
      </c>
      <c r="B18" s="30" t="s">
        <v>2</v>
      </c>
      <c r="C18" s="30" t="s">
        <v>467</v>
      </c>
      <c r="D18" s="12">
        <f>ROUND(IF('Indicator Data'!O20="No data",IF((0.1284*LN('Indicator Data'!BA20)-0.4735)&gt;D$140,0,IF((0.1284*LN('Indicator Data'!BA20)-0.4735)&lt;D$139,10,(D$140-(0.1284*LN('Indicator Data'!BA20)-0.4735))/(D$140-D$139)*10)),IF('Indicator Data'!O20&gt;D$140,0,IF('Indicator Data'!O20&lt;D$139,10,(D$140-'Indicator Data'!O20)/(D$140-D$139)*10))),1)</f>
        <v>6.6</v>
      </c>
      <c r="E18" s="12">
        <f>IF('Indicator Data'!P20="No data","x",ROUND(IF('Indicator Data'!P20&gt;E$140,10,IF('Indicator Data'!P20&lt;E$139,0,10-(E$140-'Indicator Data'!P20)/(E$140-E$139)*10)),1))</f>
        <v>5</v>
      </c>
      <c r="F18" s="52">
        <f t="shared" si="0"/>
        <v>5.9</v>
      </c>
      <c r="G18" s="12">
        <f>IF('Indicator Data'!AG20="No data","x",ROUND(IF('Indicator Data'!AG20&gt;G$140,10,IF('Indicator Data'!AG20&lt;G$139,0,10-(G$140-'Indicator Data'!AG20)/(G$140-G$139)*10)),1))</f>
        <v>7.6</v>
      </c>
      <c r="H18" s="12">
        <f>IF('Indicator Data'!AH20="No data","x",ROUND(IF('Indicator Data'!AH20&gt;H$140,10,IF('Indicator Data'!AH20&lt;H$139,0,10-(H$140-'Indicator Data'!AH20)/(H$140-H$139)*10)),1))</f>
        <v>5.4</v>
      </c>
      <c r="I18" s="52">
        <f t="shared" si="1"/>
        <v>6.5</v>
      </c>
      <c r="J18" s="35">
        <f>SUM('Indicator Data'!R20,SUM('Indicator Data'!S20:T20)*1000000)</f>
        <v>2023502645</v>
      </c>
      <c r="K18" s="35">
        <f>J18/'Indicator Data'!BD20</f>
        <v>83.430458257942973</v>
      </c>
      <c r="L18" s="12">
        <f t="shared" si="2"/>
        <v>1.7</v>
      </c>
      <c r="M18" s="12">
        <f>IF('Indicator Data'!U20="No data","x",ROUND(IF('Indicator Data'!U20&gt;M$140,10,IF('Indicator Data'!U20&lt;M$139,0,10-(M$140-'Indicator Data'!U20)/(M$140-M$139)*10)),1))</f>
        <v>1.6</v>
      </c>
      <c r="N18" s="125">
        <f>'Indicator Data'!Q20/'Indicator Data'!BD20*1000000</f>
        <v>11.460733202809511</v>
      </c>
      <c r="O18" s="12">
        <f t="shared" si="3"/>
        <v>1.1000000000000001</v>
      </c>
      <c r="P18" s="52">
        <f t="shared" si="4"/>
        <v>1.5</v>
      </c>
      <c r="Q18" s="45">
        <f t="shared" si="5"/>
        <v>5</v>
      </c>
      <c r="R18" s="35">
        <f>IF(AND('Indicator Data'!AM20="No data",'Indicator Data'!AN20="No data"),0,SUM('Indicator Data'!AM20:AO20))</f>
        <v>165267</v>
      </c>
      <c r="S18" s="12">
        <f t="shared" si="6"/>
        <v>7.4</v>
      </c>
      <c r="T18" s="41">
        <f>R18/'Indicator Data'!$BB20</f>
        <v>0.15440030643322933</v>
      </c>
      <c r="U18" s="12">
        <f t="shared" si="7"/>
        <v>10</v>
      </c>
      <c r="V18" s="13">
        <f t="shared" si="8"/>
        <v>8.6999999999999993</v>
      </c>
      <c r="W18" s="12">
        <f>IF('Indicator Data'!AB20="No data","x",ROUND(IF('Indicator Data'!AB20&gt;W$140,10,IF('Indicator Data'!AB20&lt;W$139,0,10-(W$140-'Indicator Data'!AB20)/(W$140-W$139)*10)),1))</f>
        <v>10</v>
      </c>
      <c r="X18" s="12">
        <f>IF('Indicator Data'!AA20="No data","x",ROUND(IF('Indicator Data'!AA20&gt;X$140,10,IF('Indicator Data'!AA20&lt;X$139,0,10-(X$140-'Indicator Data'!AA20)/(X$140-X$139)*10)),1))</f>
        <v>4.8</v>
      </c>
      <c r="Y18" s="12">
        <f>IF('Indicator Data'!AF20="No data","x",ROUND(IF('Indicator Data'!AF20&gt;Y$140,10,IF('Indicator Data'!AF20&lt;Y$139,0,10-(Y$140-'Indicator Data'!AF20)/(Y$140-Y$139)*10)),1))</f>
        <v>3.3</v>
      </c>
      <c r="Z18" s="129">
        <f>IF('Indicator Data'!AC20="No data","x",'Indicator Data'!AC20/'Indicator Data'!$BB20*100000)</f>
        <v>0</v>
      </c>
      <c r="AA18" s="127">
        <f t="shared" si="9"/>
        <v>0</v>
      </c>
      <c r="AB18" s="129">
        <f>IF('Indicator Data'!AD20="No data","x",'Indicator Data'!AD20/'Indicator Data'!$BB20*100000)</f>
        <v>1.4013714755507389</v>
      </c>
      <c r="AC18" s="127">
        <f t="shared" si="10"/>
        <v>7.2</v>
      </c>
      <c r="AD18" s="52">
        <f t="shared" si="11"/>
        <v>5.0999999999999996</v>
      </c>
      <c r="AE18" s="12">
        <f>IF('Indicator Data'!V20="No data","x",ROUND(IF('Indicator Data'!V20&gt;AE$140,10,IF('Indicator Data'!V20&lt;AE$139,0,10-(AE$140-'Indicator Data'!V20)/(AE$140-AE$139)*10)),1))</f>
        <v>9.8000000000000007</v>
      </c>
      <c r="AF18" s="12">
        <f>IF('Indicator Data'!W20="No data","x",ROUND(IF('Indicator Data'!W20&gt;AF$140,10,IF('Indicator Data'!W20&lt;AF$139,0,10-(AF$140-'Indicator Data'!W20)/(AF$140-AF$139)*10)),1))</f>
        <v>2.4</v>
      </c>
      <c r="AG18" s="52">
        <f t="shared" si="12"/>
        <v>6.1</v>
      </c>
      <c r="AH18" s="12">
        <f>IF('Indicator Data'!AP20="No data","x",ROUND(IF('Indicator Data'!AP20&gt;AH$140,10,IF('Indicator Data'!AP20&lt;AH$139,0,10-(AH$140-'Indicator Data'!AP20)/(AH$140-AH$139)*10)),1))</f>
        <v>0</v>
      </c>
      <c r="AI18" s="12">
        <f>IF('Indicator Data'!AQ20="No data","x",ROUND(IF('Indicator Data'!AQ20&gt;AI$140,10,IF('Indicator Data'!AQ20&lt;AI$139,0,10-(AI$140-'Indicator Data'!AQ20)/(AI$140-AI$139)*10)),1))</f>
        <v>7</v>
      </c>
      <c r="AJ18" s="52">
        <f t="shared" si="13"/>
        <v>3.5</v>
      </c>
      <c r="AK18" s="35">
        <f>'Indicator Data'!AK20+'Indicator Data'!AJ20*0.5+'Indicator Data'!AI20*0.25</f>
        <v>0</v>
      </c>
      <c r="AL18" s="42">
        <f>AK18/'Indicator Data'!BB20</f>
        <v>0</v>
      </c>
      <c r="AM18" s="52">
        <f t="shared" si="14"/>
        <v>0</v>
      </c>
      <c r="AN18" s="42">
        <f>IF('Indicator Data'!AL20="No data","x",'Indicator Data'!AL20/'Indicator Data'!BB20)</f>
        <v>0.145636129225135</v>
      </c>
      <c r="AO18" s="12">
        <f t="shared" si="15"/>
        <v>7.3</v>
      </c>
      <c r="AP18" s="52">
        <f t="shared" si="16"/>
        <v>7.3</v>
      </c>
      <c r="AQ18" s="36">
        <f t="shared" si="17"/>
        <v>4.8</v>
      </c>
      <c r="AR18" s="55">
        <f t="shared" si="18"/>
        <v>7.2</v>
      </c>
      <c r="AU18" s="11">
        <v>4.0999999999999996</v>
      </c>
    </row>
    <row r="19" spans="1:47" s="11" customFormat="1" x14ac:dyDescent="0.25">
      <c r="A19" s="11" t="s">
        <v>345</v>
      </c>
      <c r="B19" s="30" t="s">
        <v>2</v>
      </c>
      <c r="C19" s="30" t="s">
        <v>466</v>
      </c>
      <c r="D19" s="12">
        <f>ROUND(IF('Indicator Data'!O21="No data",IF((0.1284*LN('Indicator Data'!BA21)-0.4735)&gt;D$140,0,IF((0.1284*LN('Indicator Data'!BA21)-0.4735)&lt;D$139,10,(D$140-(0.1284*LN('Indicator Data'!BA21)-0.4735))/(D$140-D$139)*10)),IF('Indicator Data'!O21&gt;D$140,0,IF('Indicator Data'!O21&lt;D$139,10,(D$140-'Indicator Data'!O21)/(D$140-D$139)*10))),1)</f>
        <v>6.6</v>
      </c>
      <c r="E19" s="12">
        <f>IF('Indicator Data'!P21="No data","x",ROUND(IF('Indicator Data'!P21&gt;E$140,10,IF('Indicator Data'!P21&lt;E$139,0,10-(E$140-'Indicator Data'!P21)/(E$140-E$139)*10)),1))</f>
        <v>10</v>
      </c>
      <c r="F19" s="52">
        <f t="shared" si="0"/>
        <v>8.9</v>
      </c>
      <c r="G19" s="12">
        <f>IF('Indicator Data'!AG21="No data","x",ROUND(IF('Indicator Data'!AG21&gt;G$140,10,IF('Indicator Data'!AG21&lt;G$139,0,10-(G$140-'Indicator Data'!AG21)/(G$140-G$139)*10)),1))</f>
        <v>7.6</v>
      </c>
      <c r="H19" s="12">
        <f>IF('Indicator Data'!AH21="No data","x",ROUND(IF('Indicator Data'!AH21&gt;H$140,10,IF('Indicator Data'!AH21&lt;H$139,0,10-(H$140-'Indicator Data'!AH21)/(H$140-H$139)*10)),1))</f>
        <v>5.4</v>
      </c>
      <c r="I19" s="52">
        <f t="shared" si="1"/>
        <v>6.5</v>
      </c>
      <c r="J19" s="35">
        <f>SUM('Indicator Data'!R21,SUM('Indicator Data'!S21:T21)*1000000)</f>
        <v>2023502645</v>
      </c>
      <c r="K19" s="35">
        <f>J19/'Indicator Data'!BD21</f>
        <v>83.430458257942973</v>
      </c>
      <c r="L19" s="12">
        <f t="shared" si="2"/>
        <v>1.7</v>
      </c>
      <c r="M19" s="12">
        <f>IF('Indicator Data'!U21="No data","x",ROUND(IF('Indicator Data'!U21&gt;M$140,10,IF('Indicator Data'!U21&lt;M$139,0,10-(M$140-'Indicator Data'!U21)/(M$140-M$139)*10)),1))</f>
        <v>1.6</v>
      </c>
      <c r="N19" s="125">
        <f>'Indicator Data'!Q21/'Indicator Data'!BD21*1000000</f>
        <v>11.460733202809511</v>
      </c>
      <c r="O19" s="12">
        <f t="shared" si="3"/>
        <v>1.1000000000000001</v>
      </c>
      <c r="P19" s="52">
        <f t="shared" si="4"/>
        <v>1.5</v>
      </c>
      <c r="Q19" s="45">
        <f t="shared" si="5"/>
        <v>6.5</v>
      </c>
      <c r="R19" s="35">
        <f>IF(AND('Indicator Data'!AM21="No data",'Indicator Data'!AN21="No data"),0,SUM('Indicator Data'!AM21:AO21))</f>
        <v>344340</v>
      </c>
      <c r="S19" s="12">
        <f t="shared" si="6"/>
        <v>8.5</v>
      </c>
      <c r="T19" s="41">
        <f>R19/'Indicator Data'!$BB21</f>
        <v>7.9477792542049897E-2</v>
      </c>
      <c r="U19" s="12">
        <f t="shared" si="7"/>
        <v>9.4</v>
      </c>
      <c r="V19" s="13">
        <f t="shared" si="8"/>
        <v>9</v>
      </c>
      <c r="W19" s="12">
        <f>IF('Indicator Data'!AB21="No data","x",ROUND(IF('Indicator Data'!AB21&gt;W$140,10,IF('Indicator Data'!AB21&lt;W$139,0,10-(W$140-'Indicator Data'!AB21)/(W$140-W$139)*10)),1))</f>
        <v>3</v>
      </c>
      <c r="X19" s="12">
        <f>IF('Indicator Data'!AA21="No data","x",ROUND(IF('Indicator Data'!AA21&gt;X$140,10,IF('Indicator Data'!AA21&lt;X$139,0,10-(X$140-'Indicator Data'!AA21)/(X$140-X$139)*10)),1))</f>
        <v>4.8</v>
      </c>
      <c r="Y19" s="12">
        <f>IF('Indicator Data'!AF21="No data","x",ROUND(IF('Indicator Data'!AF21&gt;Y$140,10,IF('Indicator Data'!AF21&lt;Y$139,0,10-(Y$140-'Indicator Data'!AF21)/(Y$140-Y$139)*10)),1))</f>
        <v>3.3</v>
      </c>
      <c r="Z19" s="129">
        <f>IF('Indicator Data'!AC21="No data","x",'Indicator Data'!AC21/'Indicator Data'!$BB21*100000)</f>
        <v>6.9243589947769552E-2</v>
      </c>
      <c r="AA19" s="127">
        <f t="shared" si="9"/>
        <v>2.2999999999999998</v>
      </c>
      <c r="AB19" s="129">
        <f>IF('Indicator Data'!AD21="No data","x",'Indicator Data'!AD21/'Indicator Data'!$BB21*100000)</f>
        <v>0.5077863262836434</v>
      </c>
      <c r="AC19" s="127">
        <f t="shared" si="10"/>
        <v>5.7</v>
      </c>
      <c r="AD19" s="52">
        <f t="shared" si="11"/>
        <v>3.8</v>
      </c>
      <c r="AE19" s="12">
        <f>IF('Indicator Data'!V21="No data","x",ROUND(IF('Indicator Data'!V21&gt;AE$140,10,IF('Indicator Data'!V21&lt;AE$139,0,10-(AE$140-'Indicator Data'!V21)/(AE$140-AE$139)*10)),1))</f>
        <v>10</v>
      </c>
      <c r="AF19" s="12">
        <f>IF('Indicator Data'!W21="No data","x",ROUND(IF('Indicator Data'!W21&gt;AF$140,10,IF('Indicator Data'!W21&lt;AF$139,0,10-(AF$140-'Indicator Data'!W21)/(AF$140-AF$139)*10)),1))</f>
        <v>4.3</v>
      </c>
      <c r="AG19" s="52">
        <f t="shared" si="12"/>
        <v>7.2</v>
      </c>
      <c r="AH19" s="12">
        <f>IF('Indicator Data'!AP21="No data","x",ROUND(IF('Indicator Data'!AP21&gt;AH$140,10,IF('Indicator Data'!AP21&lt;AH$139,0,10-(AH$140-'Indicator Data'!AP21)/(AH$140-AH$139)*10)),1))</f>
        <v>0</v>
      </c>
      <c r="AI19" s="12">
        <f>IF('Indicator Data'!AQ21="No data","x",ROUND(IF('Indicator Data'!AQ21&gt;AI$140,10,IF('Indicator Data'!AQ21&lt;AI$139,0,10-(AI$140-'Indicator Data'!AQ21)/(AI$140-AI$139)*10)),1))</f>
        <v>3.8</v>
      </c>
      <c r="AJ19" s="52">
        <f t="shared" si="13"/>
        <v>1.9</v>
      </c>
      <c r="AK19" s="35">
        <f>'Indicator Data'!AK21+'Indicator Data'!AJ21*0.5+'Indicator Data'!AI21*0.25</f>
        <v>214.5</v>
      </c>
      <c r="AL19" s="42">
        <f>AK19/'Indicator Data'!BB21</f>
        <v>4.9509166812655238E-5</v>
      </c>
      <c r="AM19" s="52">
        <f t="shared" si="14"/>
        <v>0</v>
      </c>
      <c r="AN19" s="42">
        <f>IF('Indicator Data'!AL21="No data","x",'Indicator Data'!AL21/'Indicator Data'!BB21)</f>
        <v>0.33631265419681938</v>
      </c>
      <c r="AO19" s="12">
        <f t="shared" si="15"/>
        <v>10</v>
      </c>
      <c r="AP19" s="52">
        <f t="shared" si="16"/>
        <v>10</v>
      </c>
      <c r="AQ19" s="36">
        <f t="shared" si="17"/>
        <v>6.1</v>
      </c>
      <c r="AR19" s="55">
        <f t="shared" si="18"/>
        <v>7.9</v>
      </c>
      <c r="AU19" s="11">
        <v>6.4</v>
      </c>
    </row>
    <row r="20" spans="1:47" s="11" customFormat="1" x14ac:dyDescent="0.25">
      <c r="A20" s="11" t="s">
        <v>346</v>
      </c>
      <c r="B20" s="30" t="s">
        <v>2</v>
      </c>
      <c r="C20" s="30" t="s">
        <v>468</v>
      </c>
      <c r="D20" s="12">
        <f>ROUND(IF('Indicator Data'!O22="No data",IF((0.1284*LN('Indicator Data'!BA22)-0.4735)&gt;D$140,0,IF((0.1284*LN('Indicator Data'!BA22)-0.4735)&lt;D$139,10,(D$140-(0.1284*LN('Indicator Data'!BA22)-0.4735))/(D$140-D$139)*10)),IF('Indicator Data'!O22&gt;D$140,0,IF('Indicator Data'!O22&lt;D$139,10,(D$140-'Indicator Data'!O22)/(D$140-D$139)*10))),1)</f>
        <v>6.6</v>
      </c>
      <c r="E20" s="12">
        <f>IF('Indicator Data'!P22="No data","x",ROUND(IF('Indicator Data'!P22&gt;E$140,10,IF('Indicator Data'!P22&lt;E$139,0,10-(E$140-'Indicator Data'!P22)/(E$140-E$139)*10)),1))</f>
        <v>0.2</v>
      </c>
      <c r="F20" s="52">
        <f t="shared" si="0"/>
        <v>4.0999999999999996</v>
      </c>
      <c r="G20" s="12">
        <f>IF('Indicator Data'!AG22="No data","x",ROUND(IF('Indicator Data'!AG22&gt;G$140,10,IF('Indicator Data'!AG22&lt;G$139,0,10-(G$140-'Indicator Data'!AG22)/(G$140-G$139)*10)),1))</f>
        <v>7.6</v>
      </c>
      <c r="H20" s="12">
        <f>IF('Indicator Data'!AH22="No data","x",ROUND(IF('Indicator Data'!AH22&gt;H$140,10,IF('Indicator Data'!AH22&lt;H$139,0,10-(H$140-'Indicator Data'!AH22)/(H$140-H$139)*10)),1))</f>
        <v>5.4</v>
      </c>
      <c r="I20" s="52">
        <f t="shared" si="1"/>
        <v>6.5</v>
      </c>
      <c r="J20" s="35">
        <f>SUM('Indicator Data'!R22,SUM('Indicator Data'!S22:T22)*1000000)</f>
        <v>2023502645</v>
      </c>
      <c r="K20" s="35">
        <f>J20/'Indicator Data'!BD22</f>
        <v>83.430458257942973</v>
      </c>
      <c r="L20" s="12">
        <f t="shared" si="2"/>
        <v>1.7</v>
      </c>
      <c r="M20" s="12">
        <f>IF('Indicator Data'!U22="No data","x",ROUND(IF('Indicator Data'!U22&gt;M$140,10,IF('Indicator Data'!U22&lt;M$139,0,10-(M$140-'Indicator Data'!U22)/(M$140-M$139)*10)),1))</f>
        <v>1.6</v>
      </c>
      <c r="N20" s="125">
        <f>'Indicator Data'!Q22/'Indicator Data'!BD22*1000000</f>
        <v>11.460733202809511</v>
      </c>
      <c r="O20" s="12">
        <f t="shared" si="3"/>
        <v>1.1000000000000001</v>
      </c>
      <c r="P20" s="52">
        <f t="shared" si="4"/>
        <v>1.5</v>
      </c>
      <c r="Q20" s="45">
        <f t="shared" si="5"/>
        <v>4.0999999999999996</v>
      </c>
      <c r="R20" s="35">
        <f>IF(AND('Indicator Data'!AM22="No data",'Indicator Data'!AN22="No data"),0,SUM('Indicator Data'!AM22:AO22))</f>
        <v>8308</v>
      </c>
      <c r="S20" s="12">
        <f t="shared" si="6"/>
        <v>3.1</v>
      </c>
      <c r="T20" s="41">
        <f>R20/'Indicator Data'!$BB22</f>
        <v>2.2491566339427191E-3</v>
      </c>
      <c r="U20" s="12">
        <f t="shared" si="7"/>
        <v>3.9</v>
      </c>
      <c r="V20" s="13">
        <f t="shared" si="8"/>
        <v>3.5</v>
      </c>
      <c r="W20" s="12">
        <f>IF('Indicator Data'!AB22="No data","x",ROUND(IF('Indicator Data'!AB22&gt;W$140,10,IF('Indicator Data'!AB22&lt;W$139,0,10-(W$140-'Indicator Data'!AB22)/(W$140-W$139)*10)),1))</f>
        <v>6.2</v>
      </c>
      <c r="X20" s="12">
        <f>IF('Indicator Data'!AA22="No data","x",ROUND(IF('Indicator Data'!AA22&gt;X$140,10,IF('Indicator Data'!AA22&lt;X$139,0,10-(X$140-'Indicator Data'!AA22)/(X$140-X$139)*10)),1))</f>
        <v>4.8</v>
      </c>
      <c r="Y20" s="12">
        <f>IF('Indicator Data'!AF22="No data","x",ROUND(IF('Indicator Data'!AF22&gt;Y$140,10,IF('Indicator Data'!AF22&lt;Y$139,0,10-(Y$140-'Indicator Data'!AF22)/(Y$140-Y$139)*10)),1))</f>
        <v>3.3</v>
      </c>
      <c r="Z20" s="129">
        <f>IF('Indicator Data'!AC22="No data","x",'Indicator Data'!AC22/'Indicator Data'!$BB22*100000)</f>
        <v>0.16243307418941158</v>
      </c>
      <c r="AA20" s="127">
        <f t="shared" si="9"/>
        <v>3.3</v>
      </c>
      <c r="AB20" s="129">
        <f>IF('Indicator Data'!AD22="No data","x",'Indicator Data'!AD22/'Indicator Data'!$BB22*100000)</f>
        <v>0.10828871612627439</v>
      </c>
      <c r="AC20" s="127">
        <f t="shared" si="10"/>
        <v>3.4</v>
      </c>
      <c r="AD20" s="52">
        <f t="shared" si="11"/>
        <v>4.2</v>
      </c>
      <c r="AE20" s="12">
        <f>IF('Indicator Data'!V22="No data","x",ROUND(IF('Indicator Data'!V22&gt;AE$140,10,IF('Indicator Data'!V22&lt;AE$139,0,10-(AE$140-'Indicator Data'!V22)/(AE$140-AE$139)*10)),1))</f>
        <v>6.5</v>
      </c>
      <c r="AF20" s="12" t="str">
        <f>IF('Indicator Data'!W22="No data","x",ROUND(IF('Indicator Data'!W22&gt;AF$140,10,IF('Indicator Data'!W22&lt;AF$139,0,10-(AF$140-'Indicator Data'!W22)/(AF$140-AF$139)*10)),1))</f>
        <v>x</v>
      </c>
      <c r="AG20" s="52">
        <f t="shared" si="12"/>
        <v>6.5</v>
      </c>
      <c r="AH20" s="12" t="str">
        <f>IF('Indicator Data'!AP22="No data","x",ROUND(IF('Indicator Data'!AP22&gt;AH$140,10,IF('Indicator Data'!AP22&lt;AH$139,0,10-(AH$140-'Indicator Data'!AP22)/(AH$140-AH$139)*10)),1))</f>
        <v>x</v>
      </c>
      <c r="AI20" s="12">
        <f>IF('Indicator Data'!AQ22="No data","x",ROUND(IF('Indicator Data'!AQ22&gt;AI$140,10,IF('Indicator Data'!AQ22&lt;AI$139,0,10-(AI$140-'Indicator Data'!AQ22)/(AI$140-AI$139)*10)),1))</f>
        <v>0</v>
      </c>
      <c r="AJ20" s="52">
        <f t="shared" si="13"/>
        <v>0</v>
      </c>
      <c r="AK20" s="35">
        <f>'Indicator Data'!AK22+'Indicator Data'!AJ22*0.5+'Indicator Data'!AI22*0.25</f>
        <v>7500</v>
      </c>
      <c r="AL20" s="42">
        <f>AK20/'Indicator Data'!BB22</f>
        <v>2.0304134273676448E-3</v>
      </c>
      <c r="AM20" s="52">
        <f t="shared" si="14"/>
        <v>0.2</v>
      </c>
      <c r="AN20" s="42">
        <f>IF('Indicator Data'!AL22="No data","x",'Indicator Data'!AL22/'Indicator Data'!BB22)</f>
        <v>1.0389490146945081E-2</v>
      </c>
      <c r="AO20" s="12">
        <f t="shared" si="15"/>
        <v>0.5</v>
      </c>
      <c r="AP20" s="52">
        <f t="shared" si="16"/>
        <v>0.5</v>
      </c>
      <c r="AQ20" s="36">
        <f t="shared" si="17"/>
        <v>2.7</v>
      </c>
      <c r="AR20" s="55">
        <f t="shared" si="18"/>
        <v>3.1</v>
      </c>
      <c r="AU20" s="11">
        <v>2.7</v>
      </c>
    </row>
    <row r="21" spans="1:47" s="11" customFormat="1" x14ac:dyDescent="0.25">
      <c r="A21" s="11" t="s">
        <v>347</v>
      </c>
      <c r="B21" s="30" t="s">
        <v>2</v>
      </c>
      <c r="C21" s="30" t="s">
        <v>469</v>
      </c>
      <c r="D21" s="12">
        <f>ROUND(IF('Indicator Data'!O23="No data",IF((0.1284*LN('Indicator Data'!BA23)-0.4735)&gt;D$140,0,IF((0.1284*LN('Indicator Data'!BA23)-0.4735)&lt;D$139,10,(D$140-(0.1284*LN('Indicator Data'!BA23)-0.4735))/(D$140-D$139)*10)),IF('Indicator Data'!O23&gt;D$140,0,IF('Indicator Data'!O23&lt;D$139,10,(D$140-'Indicator Data'!O23)/(D$140-D$139)*10))),1)</f>
        <v>6.6</v>
      </c>
      <c r="E21" s="12">
        <f>IF('Indicator Data'!P23="No data","x",ROUND(IF('Indicator Data'!P23&gt;E$140,10,IF('Indicator Data'!P23&lt;E$139,0,10-(E$140-'Indicator Data'!P23)/(E$140-E$139)*10)),1))</f>
        <v>9.1</v>
      </c>
      <c r="F21" s="52">
        <f t="shared" si="0"/>
        <v>8.1</v>
      </c>
      <c r="G21" s="12">
        <f>IF('Indicator Data'!AG23="No data","x",ROUND(IF('Indicator Data'!AG23&gt;G$140,10,IF('Indicator Data'!AG23&lt;G$139,0,10-(G$140-'Indicator Data'!AG23)/(G$140-G$139)*10)),1))</f>
        <v>7.6</v>
      </c>
      <c r="H21" s="12">
        <f>IF('Indicator Data'!AH23="No data","x",ROUND(IF('Indicator Data'!AH23&gt;H$140,10,IF('Indicator Data'!AH23&lt;H$139,0,10-(H$140-'Indicator Data'!AH23)/(H$140-H$139)*10)),1))</f>
        <v>5.4</v>
      </c>
      <c r="I21" s="52">
        <f t="shared" si="1"/>
        <v>6.5</v>
      </c>
      <c r="J21" s="35">
        <f>SUM('Indicator Data'!R23,SUM('Indicator Data'!S23:T23)*1000000)</f>
        <v>2023502645</v>
      </c>
      <c r="K21" s="35">
        <f>J21/'Indicator Data'!BD23</f>
        <v>83.430458257942973</v>
      </c>
      <c r="L21" s="12">
        <f t="shared" si="2"/>
        <v>1.7</v>
      </c>
      <c r="M21" s="12">
        <f>IF('Indicator Data'!U23="No data","x",ROUND(IF('Indicator Data'!U23&gt;M$140,10,IF('Indicator Data'!U23&lt;M$139,0,10-(M$140-'Indicator Data'!U23)/(M$140-M$139)*10)),1))</f>
        <v>1.6</v>
      </c>
      <c r="N21" s="125">
        <f>'Indicator Data'!Q23/'Indicator Data'!BD23*1000000</f>
        <v>11.460733202809511</v>
      </c>
      <c r="O21" s="12">
        <f t="shared" si="3"/>
        <v>1.1000000000000001</v>
      </c>
      <c r="P21" s="52">
        <f t="shared" si="4"/>
        <v>1.5</v>
      </c>
      <c r="Q21" s="45">
        <f t="shared" si="5"/>
        <v>6.1</v>
      </c>
      <c r="R21" s="35">
        <f>IF(AND('Indicator Data'!AM23="No data",'Indicator Data'!AN23="No data"),0,SUM('Indicator Data'!AM23:AO23))</f>
        <v>21169</v>
      </c>
      <c r="S21" s="12">
        <f t="shared" si="6"/>
        <v>4.4000000000000004</v>
      </c>
      <c r="T21" s="41">
        <f>R21/'Indicator Data'!$BB23</f>
        <v>7.9797530117734251E-3</v>
      </c>
      <c r="U21" s="12">
        <f t="shared" si="7"/>
        <v>5.3</v>
      </c>
      <c r="V21" s="13">
        <f t="shared" si="8"/>
        <v>4.9000000000000004</v>
      </c>
      <c r="W21" s="12">
        <f>IF('Indicator Data'!AB23="No data","x",ROUND(IF('Indicator Data'!AB23&gt;W$140,10,IF('Indicator Data'!AB23&lt;W$139,0,10-(W$140-'Indicator Data'!AB23)/(W$140-W$139)*10)),1))</f>
        <v>3.2</v>
      </c>
      <c r="X21" s="12">
        <f>IF('Indicator Data'!AA23="No data","x",ROUND(IF('Indicator Data'!AA23&gt;X$140,10,IF('Indicator Data'!AA23&lt;X$139,0,10-(X$140-'Indicator Data'!AA23)/(X$140-X$139)*10)),1))</f>
        <v>4.8</v>
      </c>
      <c r="Y21" s="12">
        <f>IF('Indicator Data'!AF23="No data","x",ROUND(IF('Indicator Data'!AF23&gt;Y$140,10,IF('Indicator Data'!AF23&lt;Y$139,0,10-(Y$140-'Indicator Data'!AF23)/(Y$140-Y$139)*10)),1))</f>
        <v>3.3</v>
      </c>
      <c r="Z21" s="129">
        <f>IF('Indicator Data'!AC23="No data","x",'Indicator Data'!AC23/'Indicator Data'!$BB23*100000)</f>
        <v>3.7695465122459373E-2</v>
      </c>
      <c r="AA21" s="127">
        <f t="shared" si="9"/>
        <v>1.6</v>
      </c>
      <c r="AB21" s="129">
        <f>IF('Indicator Data'!AD23="No data","x",'Indicator Data'!AD23/'Indicator Data'!$BB23*100000)</f>
        <v>0.45234558146951243</v>
      </c>
      <c r="AC21" s="127">
        <f t="shared" si="10"/>
        <v>5.5</v>
      </c>
      <c r="AD21" s="52">
        <f t="shared" si="11"/>
        <v>3.7</v>
      </c>
      <c r="AE21" s="12">
        <f>IF('Indicator Data'!V23="No data","x",ROUND(IF('Indicator Data'!V23&gt;AE$140,10,IF('Indicator Data'!V23&lt;AE$139,0,10-(AE$140-'Indicator Data'!V23)/(AE$140-AE$139)*10)),1))</f>
        <v>10</v>
      </c>
      <c r="AF21" s="12">
        <f>IF('Indicator Data'!W23="No data","x",ROUND(IF('Indicator Data'!W23&gt;AF$140,10,IF('Indicator Data'!W23&lt;AF$139,0,10-(AF$140-'Indicator Data'!W23)/(AF$140-AF$139)*10)),1))</f>
        <v>3.9</v>
      </c>
      <c r="AG21" s="52">
        <f t="shared" si="12"/>
        <v>7</v>
      </c>
      <c r="AH21" s="12">
        <f>IF('Indicator Data'!AP23="No data","x",ROUND(IF('Indicator Data'!AP23&gt;AH$140,10,IF('Indicator Data'!AP23&lt;AH$139,0,10-(AH$140-'Indicator Data'!AP23)/(AH$140-AH$139)*10)),1))</f>
        <v>1.5</v>
      </c>
      <c r="AI21" s="12">
        <f>IF('Indicator Data'!AQ23="No data","x",ROUND(IF('Indicator Data'!AQ23&gt;AI$140,10,IF('Indicator Data'!AQ23&lt;AI$139,0,10-(AI$140-'Indicator Data'!AQ23)/(AI$140-AI$139)*10)),1))</f>
        <v>3.2</v>
      </c>
      <c r="AJ21" s="52">
        <f t="shared" si="13"/>
        <v>2.4</v>
      </c>
      <c r="AK21" s="35">
        <f>'Indicator Data'!AK23+'Indicator Data'!AJ23*0.5+'Indicator Data'!AI23*0.25</f>
        <v>0</v>
      </c>
      <c r="AL21" s="42">
        <f>AK21/'Indicator Data'!BB23</f>
        <v>0</v>
      </c>
      <c r="AM21" s="52">
        <f t="shared" si="14"/>
        <v>0</v>
      </c>
      <c r="AN21" s="42">
        <f>IF('Indicator Data'!AL23="No data","x",'Indicator Data'!AL23/'Indicator Data'!BB23)</f>
        <v>0.15231983546683384</v>
      </c>
      <c r="AO21" s="12">
        <f t="shared" si="15"/>
        <v>7.6</v>
      </c>
      <c r="AP21" s="52">
        <f t="shared" si="16"/>
        <v>7.6</v>
      </c>
      <c r="AQ21" s="36">
        <f t="shared" si="17"/>
        <v>4.8</v>
      </c>
      <c r="AR21" s="55">
        <f t="shared" si="18"/>
        <v>4.9000000000000004</v>
      </c>
      <c r="AU21" s="11">
        <v>5.7</v>
      </c>
    </row>
    <row r="22" spans="1:47" s="11" customFormat="1" x14ac:dyDescent="0.25">
      <c r="A22" s="11" t="s">
        <v>348</v>
      </c>
      <c r="B22" s="30" t="s">
        <v>2</v>
      </c>
      <c r="C22" s="30" t="s">
        <v>470</v>
      </c>
      <c r="D22" s="12">
        <f>ROUND(IF('Indicator Data'!O24="No data",IF((0.1284*LN('Indicator Data'!BA24)-0.4735)&gt;D$140,0,IF((0.1284*LN('Indicator Data'!BA24)-0.4735)&lt;D$139,10,(D$140-(0.1284*LN('Indicator Data'!BA24)-0.4735))/(D$140-D$139)*10)),IF('Indicator Data'!O24&gt;D$140,0,IF('Indicator Data'!O24&lt;D$139,10,(D$140-'Indicator Data'!O24)/(D$140-D$139)*10))),1)</f>
        <v>6.6</v>
      </c>
      <c r="E22" s="12">
        <f>IF('Indicator Data'!P24="No data","x",ROUND(IF('Indicator Data'!P24&gt;E$140,10,IF('Indicator Data'!P24&lt;E$139,0,10-(E$140-'Indicator Data'!P24)/(E$140-E$139)*10)),1))</f>
        <v>2.6</v>
      </c>
      <c r="F22" s="52">
        <f t="shared" si="0"/>
        <v>4.9000000000000004</v>
      </c>
      <c r="G22" s="12">
        <f>IF('Indicator Data'!AG24="No data","x",ROUND(IF('Indicator Data'!AG24&gt;G$140,10,IF('Indicator Data'!AG24&lt;G$139,0,10-(G$140-'Indicator Data'!AG24)/(G$140-G$139)*10)),1))</f>
        <v>7.6</v>
      </c>
      <c r="H22" s="12">
        <f>IF('Indicator Data'!AH24="No data","x",ROUND(IF('Indicator Data'!AH24&gt;H$140,10,IF('Indicator Data'!AH24&lt;H$139,0,10-(H$140-'Indicator Data'!AH24)/(H$140-H$139)*10)),1))</f>
        <v>5.4</v>
      </c>
      <c r="I22" s="52">
        <f t="shared" si="1"/>
        <v>6.5</v>
      </c>
      <c r="J22" s="35">
        <f>SUM('Indicator Data'!R24,SUM('Indicator Data'!S24:T24)*1000000)</f>
        <v>2023502645</v>
      </c>
      <c r="K22" s="35">
        <f>J22/'Indicator Data'!BD24</f>
        <v>83.430458257942973</v>
      </c>
      <c r="L22" s="12">
        <f t="shared" si="2"/>
        <v>1.7</v>
      </c>
      <c r="M22" s="12">
        <f>IF('Indicator Data'!U24="No data","x",ROUND(IF('Indicator Data'!U24&gt;M$140,10,IF('Indicator Data'!U24&lt;M$139,0,10-(M$140-'Indicator Data'!U24)/(M$140-M$139)*10)),1))</f>
        <v>1.6</v>
      </c>
      <c r="N22" s="125">
        <f>'Indicator Data'!Q24/'Indicator Data'!BD24*1000000</f>
        <v>11.460733202809511</v>
      </c>
      <c r="O22" s="12">
        <f t="shared" si="3"/>
        <v>1.1000000000000001</v>
      </c>
      <c r="P22" s="52">
        <f t="shared" si="4"/>
        <v>1.5</v>
      </c>
      <c r="Q22" s="45">
        <f t="shared" si="5"/>
        <v>4.5</v>
      </c>
      <c r="R22" s="35">
        <f>IF(AND('Indicator Data'!AM24="No data",'Indicator Data'!AN24="No data"),0,SUM('Indicator Data'!AM24:AO24))</f>
        <v>0</v>
      </c>
      <c r="S22" s="12">
        <f t="shared" si="6"/>
        <v>0</v>
      </c>
      <c r="T22" s="41">
        <f>R22/'Indicator Data'!$BB24</f>
        <v>0</v>
      </c>
      <c r="U22" s="12">
        <f t="shared" si="7"/>
        <v>0</v>
      </c>
      <c r="V22" s="13">
        <f t="shared" si="8"/>
        <v>0</v>
      </c>
      <c r="W22" s="12">
        <f>IF('Indicator Data'!AB24="No data","x",ROUND(IF('Indicator Data'!AB24&gt;W$140,10,IF('Indicator Data'!AB24&lt;W$139,0,10-(W$140-'Indicator Data'!AB24)/(W$140-W$139)*10)),1))</f>
        <v>10</v>
      </c>
      <c r="X22" s="12">
        <f>IF('Indicator Data'!AA24="No data","x",ROUND(IF('Indicator Data'!AA24&gt;X$140,10,IF('Indicator Data'!AA24&lt;X$139,0,10-(X$140-'Indicator Data'!AA24)/(X$140-X$139)*10)),1))</f>
        <v>4.8</v>
      </c>
      <c r="Y22" s="12">
        <f>IF('Indicator Data'!AF24="No data","x",ROUND(IF('Indicator Data'!AF24&gt;Y$140,10,IF('Indicator Data'!AF24&lt;Y$139,0,10-(Y$140-'Indicator Data'!AF24)/(Y$140-Y$139)*10)),1))</f>
        <v>3.3</v>
      </c>
      <c r="Z22" s="129">
        <f>IF('Indicator Data'!AC24="No data","x",'Indicator Data'!AC24/'Indicator Data'!$BB24*100000)</f>
        <v>0</v>
      </c>
      <c r="AA22" s="127">
        <f t="shared" si="9"/>
        <v>0</v>
      </c>
      <c r="AB22" s="129">
        <f>IF('Indicator Data'!AD24="No data","x",'Indicator Data'!AD24/'Indicator Data'!$BB24*100000)</f>
        <v>0.59624576149527431</v>
      </c>
      <c r="AC22" s="127">
        <f t="shared" si="10"/>
        <v>5.9</v>
      </c>
      <c r="AD22" s="52">
        <f t="shared" si="11"/>
        <v>4.8</v>
      </c>
      <c r="AE22" s="12">
        <f>IF('Indicator Data'!V24="No data","x",ROUND(IF('Indicator Data'!V24&gt;AE$140,10,IF('Indicator Data'!V24&lt;AE$139,0,10-(AE$140-'Indicator Data'!V24)/(AE$140-AE$139)*10)),1))</f>
        <v>4.9000000000000004</v>
      </c>
      <c r="AF22" s="12" t="str">
        <f>IF('Indicator Data'!W24="No data","x",ROUND(IF('Indicator Data'!W24&gt;AF$140,10,IF('Indicator Data'!W24&lt;AF$139,0,10-(AF$140-'Indicator Data'!W24)/(AF$140-AF$139)*10)),1))</f>
        <v>x</v>
      </c>
      <c r="AG22" s="52">
        <f t="shared" si="12"/>
        <v>4.9000000000000004</v>
      </c>
      <c r="AH22" s="12" t="str">
        <f>IF('Indicator Data'!AP24="No data","x",ROUND(IF('Indicator Data'!AP24&gt;AH$140,10,IF('Indicator Data'!AP24&lt;AH$139,0,10-(AH$140-'Indicator Data'!AP24)/(AH$140-AH$139)*10)),1))</f>
        <v>x</v>
      </c>
      <c r="AI22" s="12">
        <f>IF('Indicator Data'!AQ24="No data","x",ROUND(IF('Indicator Data'!AQ24&gt;AI$140,10,IF('Indicator Data'!AQ24&lt;AI$139,0,10-(AI$140-'Indicator Data'!AQ24)/(AI$140-AI$139)*10)),1))</f>
        <v>0</v>
      </c>
      <c r="AJ22" s="52">
        <f t="shared" si="13"/>
        <v>0</v>
      </c>
      <c r="AK22" s="35">
        <f>'Indicator Data'!AK24+'Indicator Data'!AJ24*0.5+'Indicator Data'!AI24*0.25</f>
        <v>0</v>
      </c>
      <c r="AL22" s="42">
        <f>AK22/'Indicator Data'!BB24</f>
        <v>0</v>
      </c>
      <c r="AM22" s="52">
        <f t="shared" si="14"/>
        <v>0</v>
      </c>
      <c r="AN22" s="42">
        <f>IF('Indicator Data'!AL24="No data","x",'Indicator Data'!AL24/'Indicator Data'!BB24)</f>
        <v>0.18088995642360783</v>
      </c>
      <c r="AO22" s="12">
        <f t="shared" si="15"/>
        <v>9</v>
      </c>
      <c r="AP22" s="52">
        <f t="shared" si="16"/>
        <v>9</v>
      </c>
      <c r="AQ22" s="36">
        <f t="shared" si="17"/>
        <v>4.8</v>
      </c>
      <c r="AR22" s="55">
        <f t="shared" si="18"/>
        <v>2.7</v>
      </c>
      <c r="AU22" s="11">
        <v>2.5</v>
      </c>
    </row>
    <row r="23" spans="1:47" s="11" customFormat="1" x14ac:dyDescent="0.25">
      <c r="A23" s="11" t="s">
        <v>349</v>
      </c>
      <c r="B23" s="30" t="s">
        <v>2</v>
      </c>
      <c r="C23" s="30" t="s">
        <v>471</v>
      </c>
      <c r="D23" s="12">
        <f>ROUND(IF('Indicator Data'!O25="No data",IF((0.1284*LN('Indicator Data'!BA25)-0.4735)&gt;D$140,0,IF((0.1284*LN('Indicator Data'!BA25)-0.4735)&lt;D$139,10,(D$140-(0.1284*LN('Indicator Data'!BA25)-0.4735))/(D$140-D$139)*10)),IF('Indicator Data'!O25&gt;D$140,0,IF('Indicator Data'!O25&lt;D$139,10,(D$140-'Indicator Data'!O25)/(D$140-D$139)*10))),1)</f>
        <v>6.6</v>
      </c>
      <c r="E23" s="12">
        <f>IF('Indicator Data'!P25="No data","x",ROUND(IF('Indicator Data'!P25&gt;E$140,10,IF('Indicator Data'!P25&lt;E$139,0,10-(E$140-'Indicator Data'!P25)/(E$140-E$139)*10)),1))</f>
        <v>2.1</v>
      </c>
      <c r="F23" s="52">
        <f t="shared" si="0"/>
        <v>4.7</v>
      </c>
      <c r="G23" s="12">
        <f>IF('Indicator Data'!AG25="No data","x",ROUND(IF('Indicator Data'!AG25&gt;G$140,10,IF('Indicator Data'!AG25&lt;G$139,0,10-(G$140-'Indicator Data'!AG25)/(G$140-G$139)*10)),1))</f>
        <v>7.6</v>
      </c>
      <c r="H23" s="12">
        <f>IF('Indicator Data'!AH25="No data","x",ROUND(IF('Indicator Data'!AH25&gt;H$140,10,IF('Indicator Data'!AH25&lt;H$139,0,10-(H$140-'Indicator Data'!AH25)/(H$140-H$139)*10)),1))</f>
        <v>5.4</v>
      </c>
      <c r="I23" s="52">
        <f t="shared" si="1"/>
        <v>6.5</v>
      </c>
      <c r="J23" s="35">
        <f>SUM('Indicator Data'!R25,SUM('Indicator Data'!S25:T25)*1000000)</f>
        <v>2023502645</v>
      </c>
      <c r="K23" s="35">
        <f>J23/'Indicator Data'!BD25</f>
        <v>83.430458257942973</v>
      </c>
      <c r="L23" s="12">
        <f t="shared" si="2"/>
        <v>1.7</v>
      </c>
      <c r="M23" s="12">
        <f>IF('Indicator Data'!U25="No data","x",ROUND(IF('Indicator Data'!U25&gt;M$140,10,IF('Indicator Data'!U25&lt;M$139,0,10-(M$140-'Indicator Data'!U25)/(M$140-M$139)*10)),1))</f>
        <v>1.6</v>
      </c>
      <c r="N23" s="125">
        <f>'Indicator Data'!Q25/'Indicator Data'!BD25*1000000</f>
        <v>11.460733202809511</v>
      </c>
      <c r="O23" s="12">
        <f t="shared" si="3"/>
        <v>1.1000000000000001</v>
      </c>
      <c r="P23" s="52">
        <f t="shared" si="4"/>
        <v>1.5</v>
      </c>
      <c r="Q23" s="45">
        <f t="shared" si="5"/>
        <v>4.4000000000000004</v>
      </c>
      <c r="R23" s="35">
        <f>IF(AND('Indicator Data'!AM25="No data",'Indicator Data'!AN25="No data"),0,SUM('Indicator Data'!AM25:AO25))</f>
        <v>0</v>
      </c>
      <c r="S23" s="12">
        <f t="shared" si="6"/>
        <v>0</v>
      </c>
      <c r="T23" s="41">
        <f>R23/'Indicator Data'!$BB25</f>
        <v>0</v>
      </c>
      <c r="U23" s="12">
        <f t="shared" si="7"/>
        <v>0</v>
      </c>
      <c r="V23" s="13">
        <f t="shared" si="8"/>
        <v>0</v>
      </c>
      <c r="W23" s="12">
        <f>IF('Indicator Data'!AB25="No data","x",ROUND(IF('Indicator Data'!AB25&gt;W$140,10,IF('Indicator Data'!AB25&lt;W$139,0,10-(W$140-'Indicator Data'!AB25)/(W$140-W$139)*10)),1))</f>
        <v>5.4</v>
      </c>
      <c r="X23" s="12">
        <f>IF('Indicator Data'!AA25="No data","x",ROUND(IF('Indicator Data'!AA25&gt;X$140,10,IF('Indicator Data'!AA25&lt;X$139,0,10-(X$140-'Indicator Data'!AA25)/(X$140-X$139)*10)),1))</f>
        <v>4.8</v>
      </c>
      <c r="Y23" s="12">
        <f>IF('Indicator Data'!AF25="No data","x",ROUND(IF('Indicator Data'!AF25&gt;Y$140,10,IF('Indicator Data'!AF25&lt;Y$139,0,10-(Y$140-'Indicator Data'!AF25)/(Y$140-Y$139)*10)),1))</f>
        <v>3.3</v>
      </c>
      <c r="Z23" s="129">
        <f>IF('Indicator Data'!AC25="No data","x",'Indicator Data'!AC25/'Indicator Data'!$BB25*100000)</f>
        <v>4.9013192881127814E-2</v>
      </c>
      <c r="AA23" s="127">
        <f t="shared" si="9"/>
        <v>1.9</v>
      </c>
      <c r="AB23" s="129">
        <f>IF('Indicator Data'!AD25="No data","x",'Indicator Data'!AD25/'Indicator Data'!$BB25*100000)</f>
        <v>0.58815831457353385</v>
      </c>
      <c r="AC23" s="127">
        <f t="shared" si="10"/>
        <v>5.9</v>
      </c>
      <c r="AD23" s="52">
        <f t="shared" si="11"/>
        <v>4.3</v>
      </c>
      <c r="AE23" s="12">
        <f>IF('Indicator Data'!V25="No data","x",ROUND(IF('Indicator Data'!V25&gt;AE$140,10,IF('Indicator Data'!V25&lt;AE$139,0,10-(AE$140-'Indicator Data'!V25)/(AE$140-AE$139)*10)),1))</f>
        <v>6.4</v>
      </c>
      <c r="AF23" s="12" t="str">
        <f>IF('Indicator Data'!W25="No data","x",ROUND(IF('Indicator Data'!W25&gt;AF$140,10,IF('Indicator Data'!W25&lt;AF$139,0,10-(AF$140-'Indicator Data'!W25)/(AF$140-AF$139)*10)),1))</f>
        <v>x</v>
      </c>
      <c r="AG23" s="52">
        <f t="shared" si="12"/>
        <v>6.4</v>
      </c>
      <c r="AH23" s="12" t="str">
        <f>IF('Indicator Data'!AP25="No data","x",ROUND(IF('Indicator Data'!AP25&gt;AH$140,10,IF('Indicator Data'!AP25&lt;AH$139,0,10-(AH$140-'Indicator Data'!AP25)/(AH$140-AH$139)*10)),1))</f>
        <v>x</v>
      </c>
      <c r="AI23" s="12">
        <f>IF('Indicator Data'!AQ25="No data","x",ROUND(IF('Indicator Data'!AQ25&gt;AI$140,10,IF('Indicator Data'!AQ25&lt;AI$139,0,10-(AI$140-'Indicator Data'!AQ25)/(AI$140-AI$139)*10)),1))</f>
        <v>0</v>
      </c>
      <c r="AJ23" s="52">
        <f t="shared" si="13"/>
        <v>0</v>
      </c>
      <c r="AK23" s="35">
        <f>'Indicator Data'!AK25+'Indicator Data'!AJ25*0.5+'Indicator Data'!AI25*0.25</f>
        <v>12890</v>
      </c>
      <c r="AL23" s="42">
        <f>AK23/'Indicator Data'!BB25</f>
        <v>6.3178005623773749E-3</v>
      </c>
      <c r="AM23" s="52">
        <f t="shared" si="14"/>
        <v>0.6</v>
      </c>
      <c r="AN23" s="42">
        <f>IF('Indicator Data'!AL25="No data","x",'Indicator Data'!AL25/'Indicator Data'!BB25)</f>
        <v>0.18043716827258394</v>
      </c>
      <c r="AO23" s="12">
        <f t="shared" si="15"/>
        <v>9</v>
      </c>
      <c r="AP23" s="52">
        <f t="shared" si="16"/>
        <v>9</v>
      </c>
      <c r="AQ23" s="36">
        <f t="shared" si="17"/>
        <v>5.0999999999999996</v>
      </c>
      <c r="AR23" s="55">
        <f t="shared" si="18"/>
        <v>2.9</v>
      </c>
      <c r="AU23" s="11">
        <v>2.2000000000000002</v>
      </c>
    </row>
    <row r="24" spans="1:47" s="11" customFormat="1" x14ac:dyDescent="0.25">
      <c r="A24" s="11" t="s">
        <v>350</v>
      </c>
      <c r="B24" s="30" t="s">
        <v>2</v>
      </c>
      <c r="C24" s="30" t="s">
        <v>472</v>
      </c>
      <c r="D24" s="12">
        <f>ROUND(IF('Indicator Data'!O26="No data",IF((0.1284*LN('Indicator Data'!BA26)-0.4735)&gt;D$140,0,IF((0.1284*LN('Indicator Data'!BA26)-0.4735)&lt;D$139,10,(D$140-(0.1284*LN('Indicator Data'!BA26)-0.4735))/(D$140-D$139)*10)),IF('Indicator Data'!O26&gt;D$140,0,IF('Indicator Data'!O26&lt;D$139,10,(D$140-'Indicator Data'!O26)/(D$140-D$139)*10))),1)</f>
        <v>6.6</v>
      </c>
      <c r="E24" s="12">
        <f>IF('Indicator Data'!P26="No data","x",ROUND(IF('Indicator Data'!P26&gt;E$140,10,IF('Indicator Data'!P26&lt;E$139,0,10-(E$140-'Indicator Data'!P26)/(E$140-E$139)*10)),1))</f>
        <v>1.8</v>
      </c>
      <c r="F24" s="52">
        <f t="shared" si="0"/>
        <v>4.5999999999999996</v>
      </c>
      <c r="G24" s="12">
        <f>IF('Indicator Data'!AG26="No data","x",ROUND(IF('Indicator Data'!AG26&gt;G$140,10,IF('Indicator Data'!AG26&lt;G$139,0,10-(G$140-'Indicator Data'!AG26)/(G$140-G$139)*10)),1))</f>
        <v>7.6</v>
      </c>
      <c r="H24" s="12">
        <f>IF('Indicator Data'!AH26="No data","x",ROUND(IF('Indicator Data'!AH26&gt;H$140,10,IF('Indicator Data'!AH26&lt;H$139,0,10-(H$140-'Indicator Data'!AH26)/(H$140-H$139)*10)),1))</f>
        <v>5.4</v>
      </c>
      <c r="I24" s="52">
        <f t="shared" si="1"/>
        <v>6.5</v>
      </c>
      <c r="J24" s="35">
        <f>SUM('Indicator Data'!R26,SUM('Indicator Data'!S26:T26)*1000000)</f>
        <v>2023502645</v>
      </c>
      <c r="K24" s="35">
        <f>J24/'Indicator Data'!BD26</f>
        <v>83.430458257942973</v>
      </c>
      <c r="L24" s="12">
        <f t="shared" si="2"/>
        <v>1.7</v>
      </c>
      <c r="M24" s="12">
        <f>IF('Indicator Data'!U26="No data","x",ROUND(IF('Indicator Data'!U26&gt;M$140,10,IF('Indicator Data'!U26&lt;M$139,0,10-(M$140-'Indicator Data'!U26)/(M$140-M$139)*10)),1))</f>
        <v>1.6</v>
      </c>
      <c r="N24" s="125">
        <f>'Indicator Data'!Q26/'Indicator Data'!BD26*1000000</f>
        <v>11.460733202809511</v>
      </c>
      <c r="O24" s="12">
        <f t="shared" si="3"/>
        <v>1.1000000000000001</v>
      </c>
      <c r="P24" s="52">
        <f t="shared" si="4"/>
        <v>1.5</v>
      </c>
      <c r="Q24" s="45">
        <f t="shared" si="5"/>
        <v>4.3</v>
      </c>
      <c r="R24" s="35">
        <f>IF(AND('Indicator Data'!AM26="No data",'Indicator Data'!AN26="No data"),0,SUM('Indicator Data'!AM26:AO26))</f>
        <v>0</v>
      </c>
      <c r="S24" s="12">
        <f t="shared" si="6"/>
        <v>0</v>
      </c>
      <c r="T24" s="41">
        <f>R24/'Indicator Data'!$BB26</f>
        <v>0</v>
      </c>
      <c r="U24" s="12">
        <f t="shared" si="7"/>
        <v>0</v>
      </c>
      <c r="V24" s="13">
        <f t="shared" si="8"/>
        <v>0</v>
      </c>
      <c r="W24" s="12">
        <f>IF('Indicator Data'!AB26="No data","x",ROUND(IF('Indicator Data'!AB26&gt;W$140,10,IF('Indicator Data'!AB26&lt;W$139,0,10-(W$140-'Indicator Data'!AB26)/(W$140-W$139)*10)),1))</f>
        <v>10</v>
      </c>
      <c r="X24" s="12">
        <f>IF('Indicator Data'!AA26="No data","x",ROUND(IF('Indicator Data'!AA26&gt;X$140,10,IF('Indicator Data'!AA26&lt;X$139,0,10-(X$140-'Indicator Data'!AA26)/(X$140-X$139)*10)),1))</f>
        <v>4.8</v>
      </c>
      <c r="Y24" s="12">
        <f>IF('Indicator Data'!AF26="No data","x",ROUND(IF('Indicator Data'!AF26&gt;Y$140,10,IF('Indicator Data'!AF26&lt;Y$139,0,10-(Y$140-'Indicator Data'!AF26)/(Y$140-Y$139)*10)),1))</f>
        <v>3.3</v>
      </c>
      <c r="Z24" s="129">
        <f>IF('Indicator Data'!AC26="No data","x",'Indicator Data'!AC26/'Indicator Data'!$BB26*100000)</f>
        <v>0</v>
      </c>
      <c r="AA24" s="127">
        <f t="shared" si="9"/>
        <v>0</v>
      </c>
      <c r="AB24" s="129">
        <f>IF('Indicator Data'!AD26="No data","x",'Indicator Data'!AD26/'Indicator Data'!$BB26*100000)</f>
        <v>0.76683882198220177</v>
      </c>
      <c r="AC24" s="127">
        <f t="shared" si="10"/>
        <v>6.3</v>
      </c>
      <c r="AD24" s="52">
        <f t="shared" si="11"/>
        <v>4.9000000000000004</v>
      </c>
      <c r="AE24" s="12">
        <f>IF('Indicator Data'!V26="No data","x",ROUND(IF('Indicator Data'!V26&gt;AE$140,10,IF('Indicator Data'!V26&lt;AE$139,0,10-(AE$140-'Indicator Data'!V26)/(AE$140-AE$139)*10)),1))</f>
        <v>7.7</v>
      </c>
      <c r="AF24" s="12" t="str">
        <f>IF('Indicator Data'!W26="No data","x",ROUND(IF('Indicator Data'!W26&gt;AF$140,10,IF('Indicator Data'!W26&lt;AF$139,0,10-(AF$140-'Indicator Data'!W26)/(AF$140-AF$139)*10)),1))</f>
        <v>x</v>
      </c>
      <c r="AG24" s="52">
        <f t="shared" si="12"/>
        <v>7.7</v>
      </c>
      <c r="AH24" s="12" t="str">
        <f>IF('Indicator Data'!AP26="No data","x",ROUND(IF('Indicator Data'!AP26&gt;AH$140,10,IF('Indicator Data'!AP26&lt;AH$139,0,10-(AH$140-'Indicator Data'!AP26)/(AH$140-AH$139)*10)),1))</f>
        <v>x</v>
      </c>
      <c r="AI24" s="12">
        <f>IF('Indicator Data'!AQ26="No data","x",ROUND(IF('Indicator Data'!AQ26&gt;AI$140,10,IF('Indicator Data'!AQ26&lt;AI$139,0,10-(AI$140-'Indicator Data'!AQ26)/(AI$140-AI$139)*10)),1))</f>
        <v>0</v>
      </c>
      <c r="AJ24" s="52">
        <f t="shared" si="13"/>
        <v>0</v>
      </c>
      <c r="AK24" s="35">
        <f>'Indicator Data'!AK26+'Indicator Data'!AJ26*0.5+'Indicator Data'!AI26*0.25</f>
        <v>0</v>
      </c>
      <c r="AL24" s="42">
        <f>AK24/'Indicator Data'!BB26</f>
        <v>0</v>
      </c>
      <c r="AM24" s="52">
        <f t="shared" si="14"/>
        <v>0</v>
      </c>
      <c r="AN24" s="42">
        <f>IF('Indicator Data'!AL26="No data","x",'Indicator Data'!AL26/'Indicator Data'!BB26)</f>
        <v>6.9473041142180864E-2</v>
      </c>
      <c r="AO24" s="12">
        <f t="shared" si="15"/>
        <v>3.5</v>
      </c>
      <c r="AP24" s="52">
        <f t="shared" si="16"/>
        <v>3.5</v>
      </c>
      <c r="AQ24" s="36">
        <f t="shared" si="17"/>
        <v>3.9</v>
      </c>
      <c r="AR24" s="55">
        <f t="shared" si="18"/>
        <v>2.2000000000000002</v>
      </c>
      <c r="AU24" s="11">
        <v>2.5</v>
      </c>
    </row>
    <row r="25" spans="1:47" s="11" customFormat="1" x14ac:dyDescent="0.25">
      <c r="A25" s="11" t="s">
        <v>343</v>
      </c>
      <c r="B25" s="30" t="s">
        <v>2</v>
      </c>
      <c r="C25" s="30" t="s">
        <v>473</v>
      </c>
      <c r="D25" s="12">
        <f>ROUND(IF('Indicator Data'!O27="No data",IF((0.1284*LN('Indicator Data'!BA27)-0.4735)&gt;D$140,0,IF((0.1284*LN('Indicator Data'!BA27)-0.4735)&lt;D$139,10,(D$140-(0.1284*LN('Indicator Data'!BA27)-0.4735))/(D$140-D$139)*10)),IF('Indicator Data'!O27&gt;D$140,0,IF('Indicator Data'!O27&lt;D$139,10,(D$140-'Indicator Data'!O27)/(D$140-D$139)*10))),1)</f>
        <v>6.6</v>
      </c>
      <c r="E25" s="12">
        <f>IF('Indicator Data'!P27="No data","x",ROUND(IF('Indicator Data'!P27&gt;E$140,10,IF('Indicator Data'!P27&lt;E$139,0,10-(E$140-'Indicator Data'!P27)/(E$140-E$139)*10)),1))</f>
        <v>1.8</v>
      </c>
      <c r="F25" s="52">
        <f t="shared" si="0"/>
        <v>4.5999999999999996</v>
      </c>
      <c r="G25" s="12">
        <f>IF('Indicator Data'!AG27="No data","x",ROUND(IF('Indicator Data'!AG27&gt;G$140,10,IF('Indicator Data'!AG27&lt;G$139,0,10-(G$140-'Indicator Data'!AG27)/(G$140-G$139)*10)),1))</f>
        <v>7.6</v>
      </c>
      <c r="H25" s="12">
        <f>IF('Indicator Data'!AH27="No data","x",ROUND(IF('Indicator Data'!AH27&gt;H$140,10,IF('Indicator Data'!AH27&lt;H$139,0,10-(H$140-'Indicator Data'!AH27)/(H$140-H$139)*10)),1))</f>
        <v>5.4</v>
      </c>
      <c r="I25" s="52">
        <f t="shared" si="1"/>
        <v>6.5</v>
      </c>
      <c r="J25" s="35">
        <f>SUM('Indicator Data'!R27,SUM('Indicator Data'!S27:T27)*1000000)</f>
        <v>2023502645</v>
      </c>
      <c r="K25" s="35">
        <f>J25/'Indicator Data'!BD27</f>
        <v>83.430458257942973</v>
      </c>
      <c r="L25" s="12">
        <f t="shared" si="2"/>
        <v>1.7</v>
      </c>
      <c r="M25" s="12">
        <f>IF('Indicator Data'!U27="No data","x",ROUND(IF('Indicator Data'!U27&gt;M$140,10,IF('Indicator Data'!U27&lt;M$139,0,10-(M$140-'Indicator Data'!U27)/(M$140-M$139)*10)),1))</f>
        <v>1.6</v>
      </c>
      <c r="N25" s="125">
        <f>'Indicator Data'!Q27/'Indicator Data'!BD27*1000000</f>
        <v>11.460733202809511</v>
      </c>
      <c r="O25" s="12">
        <f t="shared" si="3"/>
        <v>1.1000000000000001</v>
      </c>
      <c r="P25" s="52">
        <f t="shared" si="4"/>
        <v>1.5</v>
      </c>
      <c r="Q25" s="45">
        <f t="shared" si="5"/>
        <v>4.3</v>
      </c>
      <c r="R25" s="35">
        <f>IF(AND('Indicator Data'!AM27="No data",'Indicator Data'!AN27="No data"),0,SUM('Indicator Data'!AM27:AO27))</f>
        <v>0</v>
      </c>
      <c r="S25" s="12">
        <f t="shared" si="6"/>
        <v>0</v>
      </c>
      <c r="T25" s="41">
        <f>R25/'Indicator Data'!$BB27</f>
        <v>0</v>
      </c>
      <c r="U25" s="12">
        <f t="shared" si="7"/>
        <v>0</v>
      </c>
      <c r="V25" s="13">
        <f t="shared" si="8"/>
        <v>0</v>
      </c>
      <c r="W25" s="12">
        <f>IF('Indicator Data'!AB27="No data","x",ROUND(IF('Indicator Data'!AB27&gt;W$140,10,IF('Indicator Data'!AB27&lt;W$139,0,10-(W$140-'Indicator Data'!AB27)/(W$140-W$139)*10)),1))</f>
        <v>7.2</v>
      </c>
      <c r="X25" s="12">
        <f>IF('Indicator Data'!AA27="No data","x",ROUND(IF('Indicator Data'!AA27&gt;X$140,10,IF('Indicator Data'!AA27&lt;X$139,0,10-(X$140-'Indicator Data'!AA27)/(X$140-X$139)*10)),1))</f>
        <v>4.8</v>
      </c>
      <c r="Y25" s="12">
        <f>IF('Indicator Data'!AF27="No data","x",ROUND(IF('Indicator Data'!AF27&gt;Y$140,10,IF('Indicator Data'!AF27&lt;Y$139,0,10-(Y$140-'Indicator Data'!AF27)/(Y$140-Y$139)*10)),1))</f>
        <v>3.3</v>
      </c>
      <c r="Z25" s="129">
        <f>IF('Indicator Data'!AC27="No data","x",'Indicator Data'!AC27/'Indicator Data'!$BB27*100000)</f>
        <v>0</v>
      </c>
      <c r="AA25" s="127">
        <f t="shared" si="9"/>
        <v>0</v>
      </c>
      <c r="AB25" s="129">
        <f>IF('Indicator Data'!AD27="No data","x",'Indicator Data'!AD27/'Indicator Data'!$BB27*100000)</f>
        <v>0.16872226627748063</v>
      </c>
      <c r="AC25" s="127">
        <f t="shared" si="10"/>
        <v>4.0999999999999996</v>
      </c>
      <c r="AD25" s="52">
        <f t="shared" si="11"/>
        <v>3.9</v>
      </c>
      <c r="AE25" s="12">
        <f>IF('Indicator Data'!V27="No data","x",ROUND(IF('Indicator Data'!V27&gt;AE$140,10,IF('Indicator Data'!V27&lt;AE$139,0,10-(AE$140-'Indicator Data'!V27)/(AE$140-AE$139)*10)),1))</f>
        <v>6</v>
      </c>
      <c r="AF25" s="12" t="str">
        <f>IF('Indicator Data'!W27="No data","x",ROUND(IF('Indicator Data'!W27&gt;AF$140,10,IF('Indicator Data'!W27&lt;AF$139,0,10-(AF$140-'Indicator Data'!W27)/(AF$140-AF$139)*10)),1))</f>
        <v>x</v>
      </c>
      <c r="AG25" s="52">
        <f t="shared" si="12"/>
        <v>6</v>
      </c>
      <c r="AH25" s="12" t="str">
        <f>IF('Indicator Data'!AP27="No data","x",ROUND(IF('Indicator Data'!AP27&gt;AH$140,10,IF('Indicator Data'!AP27&lt;AH$139,0,10-(AH$140-'Indicator Data'!AP27)/(AH$140-AH$139)*10)),1))</f>
        <v>x</v>
      </c>
      <c r="AI25" s="12">
        <f>IF('Indicator Data'!AQ27="No data","x",ROUND(IF('Indicator Data'!AQ27&gt;AI$140,10,IF('Indicator Data'!AQ27&lt;AI$139,0,10-(AI$140-'Indicator Data'!AQ27)/(AI$140-AI$139)*10)),1))</f>
        <v>1.7</v>
      </c>
      <c r="AJ25" s="52">
        <f t="shared" si="13"/>
        <v>1.7</v>
      </c>
      <c r="AK25" s="35">
        <f>'Indicator Data'!AK27+'Indicator Data'!AJ27*0.5+'Indicator Data'!AI27*0.25</f>
        <v>0</v>
      </c>
      <c r="AL25" s="42">
        <f>AK25/'Indicator Data'!BB27</f>
        <v>0</v>
      </c>
      <c r="AM25" s="52">
        <f t="shared" si="14"/>
        <v>0</v>
      </c>
      <c r="AN25" s="42">
        <f>IF('Indicator Data'!AL27="No data","x",'Indicator Data'!AL27/'Indicator Data'!BB27)</f>
        <v>0.12869459582581114</v>
      </c>
      <c r="AO25" s="12">
        <f t="shared" si="15"/>
        <v>6.4</v>
      </c>
      <c r="AP25" s="52">
        <f t="shared" si="16"/>
        <v>6.4</v>
      </c>
      <c r="AQ25" s="36">
        <f t="shared" si="17"/>
        <v>4</v>
      </c>
      <c r="AR25" s="55">
        <f t="shared" si="18"/>
        <v>2.2000000000000002</v>
      </c>
      <c r="AU25" s="11">
        <v>2.8</v>
      </c>
    </row>
    <row r="26" spans="1:47" s="11" customFormat="1" x14ac:dyDescent="0.25">
      <c r="A26" s="11" t="s">
        <v>351</v>
      </c>
      <c r="B26" s="30" t="s">
        <v>6</v>
      </c>
      <c r="C26" s="30" t="s">
        <v>474</v>
      </c>
      <c r="D26" s="12">
        <f>ROUND(IF('Indicator Data'!O28="No data",IF((0.1284*LN('Indicator Data'!BA28)-0.4735)&gt;D$140,0,IF((0.1284*LN('Indicator Data'!BA28)-0.4735)&lt;D$139,10,(D$140-(0.1284*LN('Indicator Data'!BA28)-0.4735))/(D$140-D$139)*10)),IF('Indicator Data'!O28&gt;D$140,0,IF('Indicator Data'!O28&lt;D$139,10,(D$140-'Indicator Data'!O28)/(D$140-D$139)*10))),1)</f>
        <v>7.7</v>
      </c>
      <c r="E26" s="12">
        <f>IF('Indicator Data'!P28="No data","x",ROUND(IF('Indicator Data'!P28&gt;E$140,10,IF('Indicator Data'!P28&lt;E$139,0,10-(E$140-'Indicator Data'!P28)/(E$140-E$139)*10)),1))</f>
        <v>1</v>
      </c>
      <c r="F26" s="52">
        <f t="shared" si="0"/>
        <v>5.2</v>
      </c>
      <c r="G26" s="12">
        <f>IF('Indicator Data'!AG28="No data","x",ROUND(IF('Indicator Data'!AG28&gt;G$140,10,IF('Indicator Data'!AG28&lt;G$139,0,10-(G$140-'Indicator Data'!AG28)/(G$140-G$139)*10)),1))</f>
        <v>8.5</v>
      </c>
      <c r="H26" s="12">
        <f>IF('Indicator Data'!AH28="No data","x",ROUND(IF('Indicator Data'!AH28&gt;H$140,10,IF('Indicator Data'!AH28&lt;H$139,0,10-(H$140-'Indicator Data'!AH28)/(H$140-H$139)*10)),1))</f>
        <v>5.6</v>
      </c>
      <c r="I26" s="52">
        <f t="shared" si="1"/>
        <v>7.1</v>
      </c>
      <c r="J26" s="35">
        <f>SUM('Indicator Data'!R28,SUM('Indicator Data'!S28:T28)*1000000)</f>
        <v>204357050</v>
      </c>
      <c r="K26" s="35">
        <f>J26/'Indicator Data'!BD28</f>
        <v>102.83373011140482</v>
      </c>
      <c r="L26" s="12">
        <f t="shared" si="2"/>
        <v>2.1</v>
      </c>
      <c r="M26" s="12">
        <f>IF('Indicator Data'!U28="No data","x",ROUND(IF('Indicator Data'!U28&gt;M$140,10,IF('Indicator Data'!U28&lt;M$139,0,10-(M$140-'Indicator Data'!U28)/(M$140-M$139)*10)),1))</f>
        <v>6.5</v>
      </c>
      <c r="N26" s="125">
        <f>'Indicator Data'!Q28/'Indicator Data'!BD28*1000000</f>
        <v>108.51706670212509</v>
      </c>
      <c r="O26" s="12">
        <f t="shared" si="3"/>
        <v>10</v>
      </c>
      <c r="P26" s="52">
        <f t="shared" si="4"/>
        <v>6.2</v>
      </c>
      <c r="Q26" s="45">
        <f t="shared" si="5"/>
        <v>5.9</v>
      </c>
      <c r="R26" s="35">
        <f>IF(AND('Indicator Data'!AM28="No data",'Indicator Data'!AN28="No data"),0,SUM('Indicator Data'!AM28:AO28))</f>
        <v>0</v>
      </c>
      <c r="S26" s="12">
        <f t="shared" si="6"/>
        <v>0</v>
      </c>
      <c r="T26" s="41">
        <f>R26/'Indicator Data'!$BB28</f>
        <v>0</v>
      </c>
      <c r="U26" s="12">
        <f t="shared" si="7"/>
        <v>0</v>
      </c>
      <c r="V26" s="13">
        <f t="shared" si="8"/>
        <v>0</v>
      </c>
      <c r="W26" s="12">
        <f>IF('Indicator Data'!AB28="No data","x",ROUND(IF('Indicator Data'!AB28&gt;W$140,10,IF('Indicator Data'!AB28&lt;W$139,0,10-(W$140-'Indicator Data'!AB28)/(W$140-W$139)*10)),1))</f>
        <v>0.4</v>
      </c>
      <c r="X26" s="12">
        <f>IF('Indicator Data'!AA28="No data","x",ROUND(IF('Indicator Data'!AA28&gt;X$140,10,IF('Indicator Data'!AA28&lt;X$139,0,10-(X$140-'Indicator Data'!AA28)/(X$140-X$139)*10)),1))</f>
        <v>2.2999999999999998</v>
      </c>
      <c r="Y26" s="12">
        <f>IF('Indicator Data'!AF28="No data","x",ROUND(IF('Indicator Data'!AF28&gt;Y$140,10,IF('Indicator Data'!AF28&lt;Y$139,0,10-(Y$140-'Indicator Data'!AF28)/(Y$140-Y$139)*10)),1))</f>
        <v>2.5</v>
      </c>
      <c r="Z26" s="129">
        <f>IF('Indicator Data'!AC28="No data","x",'Indicator Data'!AC28/'Indicator Data'!$BB28*100000)</f>
        <v>0</v>
      </c>
      <c r="AA26" s="127">
        <f t="shared" si="9"/>
        <v>0</v>
      </c>
      <c r="AB26" s="129" t="str">
        <f>IF('Indicator Data'!AD28="No data","x",'Indicator Data'!AD28/'Indicator Data'!$BB28*100000)</f>
        <v>x</v>
      </c>
      <c r="AC26" s="127" t="str">
        <f t="shared" si="10"/>
        <v>x</v>
      </c>
      <c r="AD26" s="52">
        <f t="shared" si="11"/>
        <v>1.3</v>
      </c>
      <c r="AE26" s="12">
        <f>IF('Indicator Data'!V28="No data","x",ROUND(IF('Indicator Data'!V28&gt;AE$140,10,IF('Indicator Data'!V28&lt;AE$139,0,10-(AE$140-'Indicator Data'!V28)/(AE$140-AE$139)*10)),1))</f>
        <v>4.2</v>
      </c>
      <c r="AF26" s="12">
        <f>IF('Indicator Data'!W28="No data","x",ROUND(IF('Indicator Data'!W28&gt;AF$140,10,IF('Indicator Data'!W28&lt;AF$139,0,10-(AF$140-'Indicator Data'!W28)/(AF$140-AF$139)*10)),1))</f>
        <v>3.2</v>
      </c>
      <c r="AG26" s="52">
        <f t="shared" si="12"/>
        <v>3.7</v>
      </c>
      <c r="AH26" s="12">
        <f>IF('Indicator Data'!AP28="No data","x",ROUND(IF('Indicator Data'!AP28&gt;AH$140,10,IF('Indicator Data'!AP28&lt;AH$139,0,10-(AH$140-'Indicator Data'!AP28)/(AH$140-AH$139)*10)),1))</f>
        <v>3.4</v>
      </c>
      <c r="AI26" s="12">
        <f>IF('Indicator Data'!AQ28="No data","x",ROUND(IF('Indicator Data'!AQ28&gt;AI$140,10,IF('Indicator Data'!AQ28&lt;AI$139,0,10-(AI$140-'Indicator Data'!AQ28)/(AI$140-AI$139)*10)),1))</f>
        <v>1.1000000000000001</v>
      </c>
      <c r="AJ26" s="52">
        <f t="shared" si="13"/>
        <v>2.2999999999999998</v>
      </c>
      <c r="AK26" s="35">
        <f>'Indicator Data'!AK28+'Indicator Data'!AJ28*0.5+'Indicator Data'!AI28*0.25</f>
        <v>196.98339218329588</v>
      </c>
      <c r="AL26" s="42">
        <f>AK26/'Indicator Data'!BB28</f>
        <v>7.9380774605398302E-3</v>
      </c>
      <c r="AM26" s="52">
        <f t="shared" si="14"/>
        <v>0.8</v>
      </c>
      <c r="AN26" s="42" t="str">
        <f>IF('Indicator Data'!AL28="No data","x",'Indicator Data'!AL28/'Indicator Data'!BB28)</f>
        <v>x</v>
      </c>
      <c r="AO26" s="12" t="str">
        <f t="shared" si="15"/>
        <v>x</v>
      </c>
      <c r="AP26" s="52" t="str">
        <f t="shared" si="16"/>
        <v>x</v>
      </c>
      <c r="AQ26" s="36">
        <f t="shared" si="17"/>
        <v>2.1</v>
      </c>
      <c r="AR26" s="55">
        <f t="shared" si="18"/>
        <v>1.1000000000000001</v>
      </c>
      <c r="AU26" s="11">
        <v>1.7</v>
      </c>
    </row>
    <row r="27" spans="1:47" s="11" customFormat="1" x14ac:dyDescent="0.25">
      <c r="A27" s="11" t="s">
        <v>736</v>
      </c>
      <c r="B27" s="30" t="s">
        <v>6</v>
      </c>
      <c r="C27" s="30" t="s">
        <v>478</v>
      </c>
      <c r="D27" s="12">
        <f>ROUND(IF('Indicator Data'!O29="No data",IF((0.1284*LN('Indicator Data'!BA29)-0.4735)&gt;D$140,0,IF((0.1284*LN('Indicator Data'!BA29)-0.4735)&lt;D$139,10,(D$140-(0.1284*LN('Indicator Data'!BA29)-0.4735))/(D$140-D$139)*10)),IF('Indicator Data'!O29&gt;D$140,0,IF('Indicator Data'!O29&lt;D$139,10,(D$140-'Indicator Data'!O29)/(D$140-D$139)*10))),1)</f>
        <v>7.7</v>
      </c>
      <c r="E27" s="12">
        <f>IF('Indicator Data'!P29="No data","x",ROUND(IF('Indicator Data'!P29&gt;E$140,10,IF('Indicator Data'!P29&lt;E$139,0,10-(E$140-'Indicator Data'!P29)/(E$140-E$139)*10)),1))</f>
        <v>10</v>
      </c>
      <c r="F27" s="52">
        <f t="shared" si="0"/>
        <v>9.1999999999999993</v>
      </c>
      <c r="G27" s="12">
        <f>IF('Indicator Data'!AG29="No data","x",ROUND(IF('Indicator Data'!AG29&gt;G$140,10,IF('Indicator Data'!AG29&lt;G$139,0,10-(G$140-'Indicator Data'!AG29)/(G$140-G$139)*10)),1))</f>
        <v>8.5</v>
      </c>
      <c r="H27" s="12">
        <f>IF('Indicator Data'!AH29="No data","x",ROUND(IF('Indicator Data'!AH29&gt;H$140,10,IF('Indicator Data'!AH29&lt;H$139,0,10-(H$140-'Indicator Data'!AH29)/(H$140-H$139)*10)),1))</f>
        <v>5.6</v>
      </c>
      <c r="I27" s="52">
        <f t="shared" si="1"/>
        <v>7.1</v>
      </c>
      <c r="J27" s="35">
        <f>SUM('Indicator Data'!R29,SUM('Indicator Data'!S29:T29)*1000000)</f>
        <v>204357050</v>
      </c>
      <c r="K27" s="35">
        <f>J27/'Indicator Data'!BD29</f>
        <v>102.83373011140482</v>
      </c>
      <c r="L27" s="12">
        <f t="shared" si="2"/>
        <v>2.1</v>
      </c>
      <c r="M27" s="12">
        <f>IF('Indicator Data'!U29="No data","x",ROUND(IF('Indicator Data'!U29&gt;M$140,10,IF('Indicator Data'!U29&lt;M$139,0,10-(M$140-'Indicator Data'!U29)/(M$140-M$139)*10)),1))</f>
        <v>6.5</v>
      </c>
      <c r="N27" s="125">
        <f>'Indicator Data'!Q29/'Indicator Data'!BD29*1000000</f>
        <v>108.51706670212509</v>
      </c>
      <c r="O27" s="12">
        <f t="shared" si="3"/>
        <v>10</v>
      </c>
      <c r="P27" s="52">
        <f t="shared" si="4"/>
        <v>6.2</v>
      </c>
      <c r="Q27" s="45">
        <f t="shared" si="5"/>
        <v>7.9</v>
      </c>
      <c r="R27" s="35">
        <f>IF(AND('Indicator Data'!AM29="No data",'Indicator Data'!AN29="No data"),0,SUM('Indicator Data'!AM29:AO29))</f>
        <v>0</v>
      </c>
      <c r="S27" s="12">
        <f t="shared" si="6"/>
        <v>0</v>
      </c>
      <c r="T27" s="41">
        <f>R27/'Indicator Data'!$BB29</f>
        <v>0</v>
      </c>
      <c r="U27" s="12">
        <f t="shared" si="7"/>
        <v>0</v>
      </c>
      <c r="V27" s="13">
        <f t="shared" si="8"/>
        <v>0</v>
      </c>
      <c r="W27" s="12">
        <f>IF('Indicator Data'!AB29="No data","x",ROUND(IF('Indicator Data'!AB29&gt;W$140,10,IF('Indicator Data'!AB29&lt;W$139,0,10-(W$140-'Indicator Data'!AB29)/(W$140-W$139)*10)),1))</f>
        <v>3.2</v>
      </c>
      <c r="X27" s="12">
        <f>IF('Indicator Data'!AA29="No data","x",ROUND(IF('Indicator Data'!AA29&gt;X$140,10,IF('Indicator Data'!AA29&lt;X$139,0,10-(X$140-'Indicator Data'!AA29)/(X$140-X$139)*10)),1))</f>
        <v>2.2999999999999998</v>
      </c>
      <c r="Y27" s="12">
        <f>IF('Indicator Data'!AF29="No data","x",ROUND(IF('Indicator Data'!AF29&gt;Y$140,10,IF('Indicator Data'!AF29&lt;Y$139,0,10-(Y$140-'Indicator Data'!AF29)/(Y$140-Y$139)*10)),1))</f>
        <v>2.5</v>
      </c>
      <c r="Z27" s="129">
        <f>IF('Indicator Data'!AC29="No data","x",'Indicator Data'!AC29/'Indicator Data'!$BB29*100000)</f>
        <v>0</v>
      </c>
      <c r="AA27" s="127">
        <f t="shared" si="9"/>
        <v>0</v>
      </c>
      <c r="AB27" s="129" t="str">
        <f>IF('Indicator Data'!AD29="No data","x",'Indicator Data'!AD29/'Indicator Data'!$BB29*100000)</f>
        <v>x</v>
      </c>
      <c r="AC27" s="127" t="str">
        <f t="shared" si="10"/>
        <v>x</v>
      </c>
      <c r="AD27" s="52">
        <f t="shared" si="11"/>
        <v>2</v>
      </c>
      <c r="AE27" s="12">
        <f>IF('Indicator Data'!V29="No data","x",ROUND(IF('Indicator Data'!V29&gt;AE$140,10,IF('Indicator Data'!V29&lt;AE$139,0,10-(AE$140-'Indicator Data'!V29)/(AE$140-AE$139)*10)),1))</f>
        <v>7.1</v>
      </c>
      <c r="AF27" s="12">
        <f>IF('Indicator Data'!W29="No data","x",ROUND(IF('Indicator Data'!W29&gt;AF$140,10,IF('Indicator Data'!W29&lt;AF$139,0,10-(AF$140-'Indicator Data'!W29)/(AF$140-AF$139)*10)),1))</f>
        <v>6.6</v>
      </c>
      <c r="AG27" s="52">
        <f t="shared" si="12"/>
        <v>6.9</v>
      </c>
      <c r="AH27" s="12">
        <f>IF('Indicator Data'!AP29="No data","x",ROUND(IF('Indicator Data'!AP29&gt;AH$140,10,IF('Indicator Data'!AP29&lt;AH$139,0,10-(AH$140-'Indicator Data'!AP29)/(AH$140-AH$139)*10)),1))</f>
        <v>8.9</v>
      </c>
      <c r="AI27" s="12">
        <f>IF('Indicator Data'!AQ29="No data","x",ROUND(IF('Indicator Data'!AQ29&gt;AI$140,10,IF('Indicator Data'!AQ29&lt;AI$139,0,10-(AI$140-'Indicator Data'!AQ29)/(AI$140-AI$139)*10)),1))</f>
        <v>2.6</v>
      </c>
      <c r="AJ27" s="52">
        <f t="shared" si="13"/>
        <v>5.8</v>
      </c>
      <c r="AK27" s="35">
        <f>'Indicator Data'!AK29+'Indicator Data'!AJ29*0.5+'Indicator Data'!AI29*0.25</f>
        <v>1789.42523538727</v>
      </c>
      <c r="AL27" s="42">
        <f>AK27/'Indicator Data'!BB29</f>
        <v>7.9380774605398302E-3</v>
      </c>
      <c r="AM27" s="52">
        <f t="shared" si="14"/>
        <v>0.8</v>
      </c>
      <c r="AN27" s="42">
        <f>IF('Indicator Data'!AL29="No data","x",'Indicator Data'!AL29/'Indicator Data'!BB29)</f>
        <v>0</v>
      </c>
      <c r="AO27" s="12">
        <f t="shared" si="15"/>
        <v>0</v>
      </c>
      <c r="AP27" s="52">
        <f t="shared" si="16"/>
        <v>0</v>
      </c>
      <c r="AQ27" s="36">
        <f t="shared" si="17"/>
        <v>3.6</v>
      </c>
      <c r="AR27" s="55">
        <f t="shared" si="18"/>
        <v>2</v>
      </c>
      <c r="AU27" s="11">
        <v>4.2</v>
      </c>
    </row>
    <row r="28" spans="1:47" s="11" customFormat="1" x14ac:dyDescent="0.25">
      <c r="A28" s="11" t="s">
        <v>737</v>
      </c>
      <c r="B28" s="30" t="s">
        <v>6</v>
      </c>
      <c r="C28" s="30" t="s">
        <v>479</v>
      </c>
      <c r="D28" s="12">
        <f>ROUND(IF('Indicator Data'!O30="No data",IF((0.1284*LN('Indicator Data'!BA30)-0.4735)&gt;D$140,0,IF((0.1284*LN('Indicator Data'!BA30)-0.4735)&lt;D$139,10,(D$140-(0.1284*LN('Indicator Data'!BA30)-0.4735))/(D$140-D$139)*10)),IF('Indicator Data'!O30&gt;D$140,0,IF('Indicator Data'!O30&lt;D$139,10,(D$140-'Indicator Data'!O30)/(D$140-D$139)*10))),1)</f>
        <v>7.7</v>
      </c>
      <c r="E28" s="12">
        <f>IF('Indicator Data'!P30="No data","x",ROUND(IF('Indicator Data'!P30&gt;E$140,10,IF('Indicator Data'!P30&lt;E$139,0,10-(E$140-'Indicator Data'!P30)/(E$140-E$139)*10)),1))</f>
        <v>4.3</v>
      </c>
      <c r="F28" s="52">
        <f t="shared" si="0"/>
        <v>6.3</v>
      </c>
      <c r="G28" s="12">
        <f>IF('Indicator Data'!AG30="No data","x",ROUND(IF('Indicator Data'!AG30&gt;G$140,10,IF('Indicator Data'!AG30&lt;G$139,0,10-(G$140-'Indicator Data'!AG30)/(G$140-G$139)*10)),1))</f>
        <v>8.5</v>
      </c>
      <c r="H28" s="12">
        <f>IF('Indicator Data'!AH30="No data","x",ROUND(IF('Indicator Data'!AH30&gt;H$140,10,IF('Indicator Data'!AH30&lt;H$139,0,10-(H$140-'Indicator Data'!AH30)/(H$140-H$139)*10)),1))</f>
        <v>5.6</v>
      </c>
      <c r="I28" s="52">
        <f t="shared" si="1"/>
        <v>7.1</v>
      </c>
      <c r="J28" s="35">
        <f>SUM('Indicator Data'!R30,SUM('Indicator Data'!S30:T30)*1000000)</f>
        <v>204357050</v>
      </c>
      <c r="K28" s="35">
        <f>J28/'Indicator Data'!BD30</f>
        <v>102.83373011140482</v>
      </c>
      <c r="L28" s="12">
        <f t="shared" si="2"/>
        <v>2.1</v>
      </c>
      <c r="M28" s="12">
        <f>IF('Indicator Data'!U30="No data","x",ROUND(IF('Indicator Data'!U30&gt;M$140,10,IF('Indicator Data'!U30&lt;M$139,0,10-(M$140-'Indicator Data'!U30)/(M$140-M$139)*10)),1))</f>
        <v>6.5</v>
      </c>
      <c r="N28" s="125">
        <f>'Indicator Data'!Q30/'Indicator Data'!BD30*1000000</f>
        <v>108.51706670212509</v>
      </c>
      <c r="O28" s="12">
        <f t="shared" si="3"/>
        <v>10</v>
      </c>
      <c r="P28" s="52">
        <f t="shared" si="4"/>
        <v>6.2</v>
      </c>
      <c r="Q28" s="45">
        <f t="shared" si="5"/>
        <v>6.5</v>
      </c>
      <c r="R28" s="35">
        <f>IF(AND('Indicator Data'!AM30="No data",'Indicator Data'!AN30="No data"),0,SUM('Indicator Data'!AM30:AO30))</f>
        <v>8500</v>
      </c>
      <c r="S28" s="12">
        <f t="shared" si="6"/>
        <v>3.1</v>
      </c>
      <c r="T28" s="41">
        <f>R28/'Indicator Data'!$BB30</f>
        <v>1.1537156430268069E-2</v>
      </c>
      <c r="U28" s="12">
        <f t="shared" si="7"/>
        <v>5.8</v>
      </c>
      <c r="V28" s="13">
        <f t="shared" si="8"/>
        <v>4.5</v>
      </c>
      <c r="W28" s="12">
        <f>IF('Indicator Data'!AB30="No data","x",ROUND(IF('Indicator Data'!AB30&gt;W$140,10,IF('Indicator Data'!AB30&lt;W$139,0,10-(W$140-'Indicator Data'!AB30)/(W$140-W$139)*10)),1))</f>
        <v>3.8</v>
      </c>
      <c r="X28" s="12">
        <f>IF('Indicator Data'!AA30="No data","x",ROUND(IF('Indicator Data'!AA30&gt;X$140,10,IF('Indicator Data'!AA30&lt;X$139,0,10-(X$140-'Indicator Data'!AA30)/(X$140-X$139)*10)),1))</f>
        <v>2.2999999999999998</v>
      </c>
      <c r="Y28" s="12">
        <f>IF('Indicator Data'!AF30="No data","x",ROUND(IF('Indicator Data'!AF30&gt;Y$140,10,IF('Indicator Data'!AF30&lt;Y$139,0,10-(Y$140-'Indicator Data'!AF30)/(Y$140-Y$139)*10)),1))</f>
        <v>2.5</v>
      </c>
      <c r="Z28" s="129">
        <f>IF('Indicator Data'!AC30="No data","x",'Indicator Data'!AC30/'Indicator Data'!$BB30*100000)</f>
        <v>0</v>
      </c>
      <c r="AA28" s="127">
        <f t="shared" si="9"/>
        <v>0</v>
      </c>
      <c r="AB28" s="129" t="str">
        <f>IF('Indicator Data'!AD30="No data","x",'Indicator Data'!AD30/'Indicator Data'!$BB30*100000)</f>
        <v>x</v>
      </c>
      <c r="AC28" s="127" t="str">
        <f t="shared" si="10"/>
        <v>x</v>
      </c>
      <c r="AD28" s="52">
        <f t="shared" si="11"/>
        <v>2.2000000000000002</v>
      </c>
      <c r="AE28" s="12">
        <f>IF('Indicator Data'!V30="No data","x",ROUND(IF('Indicator Data'!V30&gt;AE$140,10,IF('Indicator Data'!V30&lt;AE$139,0,10-(AE$140-'Indicator Data'!V30)/(AE$140-AE$139)*10)),1))</f>
        <v>4.7</v>
      </c>
      <c r="AF28" s="12">
        <f>IF('Indicator Data'!W30="No data","x",ROUND(IF('Indicator Data'!W30&gt;AF$140,10,IF('Indicator Data'!W30&lt;AF$139,0,10-(AF$140-'Indicator Data'!W30)/(AF$140-AF$139)*10)),1))</f>
        <v>5.4</v>
      </c>
      <c r="AG28" s="52">
        <f t="shared" si="12"/>
        <v>5.0999999999999996</v>
      </c>
      <c r="AH28" s="12">
        <f>IF('Indicator Data'!AP30="No data","x",ROUND(IF('Indicator Data'!AP30&gt;AH$140,10,IF('Indicator Data'!AP30&lt;AH$139,0,10-(AH$140-'Indicator Data'!AP30)/(AH$140-AH$139)*10)),1))</f>
        <v>4.5</v>
      </c>
      <c r="AI28" s="12">
        <f>IF('Indicator Data'!AQ30="No data","x",ROUND(IF('Indicator Data'!AQ30&gt;AI$140,10,IF('Indicator Data'!AQ30&lt;AI$139,0,10-(AI$140-'Indicator Data'!AQ30)/(AI$140-AI$139)*10)),1))</f>
        <v>5.3</v>
      </c>
      <c r="AJ28" s="52">
        <f t="shared" si="13"/>
        <v>4.9000000000000004</v>
      </c>
      <c r="AK28" s="35">
        <f>'Indicator Data'!AK30+'Indicator Data'!AJ30*0.5+'Indicator Data'!AI30*0.25</f>
        <v>5848.3785690527193</v>
      </c>
      <c r="AL28" s="42">
        <f>AK28/'Indicator Data'!BB30</f>
        <v>7.9380774605398302E-3</v>
      </c>
      <c r="AM28" s="52">
        <f t="shared" si="14"/>
        <v>0.8</v>
      </c>
      <c r="AN28" s="42">
        <f>IF('Indicator Data'!AL30="No data","x",'Indicator Data'!AL30/'Indicator Data'!BB30)</f>
        <v>8.5414319647098738E-2</v>
      </c>
      <c r="AO28" s="12">
        <f t="shared" si="15"/>
        <v>4.3</v>
      </c>
      <c r="AP28" s="52">
        <f t="shared" si="16"/>
        <v>4.3</v>
      </c>
      <c r="AQ28" s="36">
        <f t="shared" si="17"/>
        <v>3.6</v>
      </c>
      <c r="AR28" s="55">
        <f t="shared" si="18"/>
        <v>4.0999999999999996</v>
      </c>
      <c r="AU28" s="11">
        <v>2.8</v>
      </c>
    </row>
    <row r="29" spans="1:47" s="11" customFormat="1" x14ac:dyDescent="0.25">
      <c r="A29" s="11" t="s">
        <v>738</v>
      </c>
      <c r="B29" s="30" t="s">
        <v>6</v>
      </c>
      <c r="C29" s="30" t="s">
        <v>476</v>
      </c>
      <c r="D29" s="12">
        <f>ROUND(IF('Indicator Data'!O31="No data",IF((0.1284*LN('Indicator Data'!BA31)-0.4735)&gt;D$140,0,IF((0.1284*LN('Indicator Data'!BA31)-0.4735)&lt;D$139,10,(D$140-(0.1284*LN('Indicator Data'!BA31)-0.4735))/(D$140-D$139)*10)),IF('Indicator Data'!O31&gt;D$140,0,IF('Indicator Data'!O31&lt;D$139,10,(D$140-'Indicator Data'!O31)/(D$140-D$139)*10))),1)</f>
        <v>7.7</v>
      </c>
      <c r="E29" s="12">
        <f>IF('Indicator Data'!P31="No data","x",ROUND(IF('Indicator Data'!P31&gt;E$140,10,IF('Indicator Data'!P31&lt;E$139,0,10-(E$140-'Indicator Data'!P31)/(E$140-E$139)*10)),1))</f>
        <v>9.1</v>
      </c>
      <c r="F29" s="52">
        <f t="shared" si="0"/>
        <v>8.5</v>
      </c>
      <c r="G29" s="12">
        <f>IF('Indicator Data'!AG31="No data","x",ROUND(IF('Indicator Data'!AG31&gt;G$140,10,IF('Indicator Data'!AG31&lt;G$139,0,10-(G$140-'Indicator Data'!AG31)/(G$140-G$139)*10)),1))</f>
        <v>8.5</v>
      </c>
      <c r="H29" s="12">
        <f>IF('Indicator Data'!AH31="No data","x",ROUND(IF('Indicator Data'!AH31&gt;H$140,10,IF('Indicator Data'!AH31&lt;H$139,0,10-(H$140-'Indicator Data'!AH31)/(H$140-H$139)*10)),1))</f>
        <v>5.6</v>
      </c>
      <c r="I29" s="52">
        <f t="shared" si="1"/>
        <v>7.1</v>
      </c>
      <c r="J29" s="35">
        <f>SUM('Indicator Data'!R31,SUM('Indicator Data'!S31:T31)*1000000)</f>
        <v>204357050</v>
      </c>
      <c r="K29" s="35">
        <f>J29/'Indicator Data'!BD31</f>
        <v>102.83373011140482</v>
      </c>
      <c r="L29" s="12">
        <f t="shared" si="2"/>
        <v>2.1</v>
      </c>
      <c r="M29" s="12">
        <f>IF('Indicator Data'!U31="No data","x",ROUND(IF('Indicator Data'!U31&gt;M$140,10,IF('Indicator Data'!U31&lt;M$139,0,10-(M$140-'Indicator Data'!U31)/(M$140-M$139)*10)),1))</f>
        <v>6.5</v>
      </c>
      <c r="N29" s="125">
        <f>'Indicator Data'!Q31/'Indicator Data'!BD31*1000000</f>
        <v>108.51706670212509</v>
      </c>
      <c r="O29" s="12">
        <f t="shared" si="3"/>
        <v>10</v>
      </c>
      <c r="P29" s="52">
        <f t="shared" si="4"/>
        <v>6.2</v>
      </c>
      <c r="Q29" s="45">
        <f t="shared" si="5"/>
        <v>7.6</v>
      </c>
      <c r="R29" s="35">
        <f>IF(AND('Indicator Data'!AM31="No data",'Indicator Data'!AN31="No data"),0,SUM('Indicator Data'!AM31:AO31))</f>
        <v>0</v>
      </c>
      <c r="S29" s="12">
        <f t="shared" si="6"/>
        <v>0</v>
      </c>
      <c r="T29" s="41">
        <f>R29/'Indicator Data'!$BB31</f>
        <v>0</v>
      </c>
      <c r="U29" s="12">
        <f t="shared" si="7"/>
        <v>0</v>
      </c>
      <c r="V29" s="13">
        <f t="shared" si="8"/>
        <v>0</v>
      </c>
      <c r="W29" s="12">
        <f>IF('Indicator Data'!AB31="No data","x",ROUND(IF('Indicator Data'!AB31&gt;W$140,10,IF('Indicator Data'!AB31&lt;W$139,0,10-(W$140-'Indicator Data'!AB31)/(W$140-W$139)*10)),1))</f>
        <v>2.7</v>
      </c>
      <c r="X29" s="12">
        <f>IF('Indicator Data'!AA31="No data","x",ROUND(IF('Indicator Data'!AA31&gt;X$140,10,IF('Indicator Data'!AA31&lt;X$139,0,10-(X$140-'Indicator Data'!AA31)/(X$140-X$139)*10)),1))</f>
        <v>2.2999999999999998</v>
      </c>
      <c r="Y29" s="12">
        <f>IF('Indicator Data'!AF31="No data","x",ROUND(IF('Indicator Data'!AF31&gt;Y$140,10,IF('Indicator Data'!AF31&lt;Y$139,0,10-(Y$140-'Indicator Data'!AF31)/(Y$140-Y$139)*10)),1))</f>
        <v>2.5</v>
      </c>
      <c r="Z29" s="129">
        <f>IF('Indicator Data'!AC31="No data","x",'Indicator Data'!AC31/'Indicator Data'!$BB31*100000)</f>
        <v>0</v>
      </c>
      <c r="AA29" s="127">
        <f t="shared" si="9"/>
        <v>0</v>
      </c>
      <c r="AB29" s="129" t="str">
        <f>IF('Indicator Data'!AD31="No data","x",'Indicator Data'!AD31/'Indicator Data'!$BB31*100000)</f>
        <v>x</v>
      </c>
      <c r="AC29" s="127" t="str">
        <f t="shared" si="10"/>
        <v>x</v>
      </c>
      <c r="AD29" s="52">
        <f t="shared" si="11"/>
        <v>1.9</v>
      </c>
      <c r="AE29" s="12">
        <f>IF('Indicator Data'!V31="No data","x",ROUND(IF('Indicator Data'!V31&gt;AE$140,10,IF('Indicator Data'!V31&lt;AE$139,0,10-(AE$140-'Indicator Data'!V31)/(AE$140-AE$139)*10)),1))</f>
        <v>2.9</v>
      </c>
      <c r="AF29" s="12">
        <f>IF('Indicator Data'!W31="No data","x",ROUND(IF('Indicator Data'!W31&gt;AF$140,10,IF('Indicator Data'!W31&lt;AF$139,0,10-(AF$140-'Indicator Data'!W31)/(AF$140-AF$139)*10)),1))</f>
        <v>5.6</v>
      </c>
      <c r="AG29" s="52">
        <f t="shared" si="12"/>
        <v>4.3</v>
      </c>
      <c r="AH29" s="12">
        <f>IF('Indicator Data'!AP31="No data","x",ROUND(IF('Indicator Data'!AP31&gt;AH$140,10,IF('Indicator Data'!AP31&lt;AH$139,0,10-(AH$140-'Indicator Data'!AP31)/(AH$140-AH$139)*10)),1))</f>
        <v>5.5</v>
      </c>
      <c r="AI29" s="12">
        <f>IF('Indicator Data'!AQ31="No data","x",ROUND(IF('Indicator Data'!AQ31&gt;AI$140,10,IF('Indicator Data'!AQ31&lt;AI$139,0,10-(AI$140-'Indicator Data'!AQ31)/(AI$140-AI$139)*10)),1))</f>
        <v>3.9</v>
      </c>
      <c r="AJ29" s="52">
        <f t="shared" si="13"/>
        <v>4.7</v>
      </c>
      <c r="AK29" s="35">
        <f>'Indicator Data'!AK31+'Indicator Data'!AJ31*0.5+'Indicator Data'!AI31*0.25</f>
        <v>1051.4992730263068</v>
      </c>
      <c r="AL29" s="42">
        <f>AK29/'Indicator Data'!BB31</f>
        <v>7.9380774605398302E-3</v>
      </c>
      <c r="AM29" s="52">
        <f t="shared" si="14"/>
        <v>0.8</v>
      </c>
      <c r="AN29" s="42">
        <f>IF('Indicator Data'!AL31="No data","x",'Indicator Data'!AL31/'Indicator Data'!BB31)</f>
        <v>0</v>
      </c>
      <c r="AO29" s="12">
        <f t="shared" si="15"/>
        <v>0</v>
      </c>
      <c r="AP29" s="52">
        <f t="shared" si="16"/>
        <v>0</v>
      </c>
      <c r="AQ29" s="36">
        <f t="shared" si="17"/>
        <v>2.5</v>
      </c>
      <c r="AR29" s="55">
        <f t="shared" si="18"/>
        <v>1.3</v>
      </c>
      <c r="AU29" s="11">
        <v>3.3</v>
      </c>
    </row>
    <row r="30" spans="1:47" s="11" customFormat="1" x14ac:dyDescent="0.25">
      <c r="A30" s="11" t="s">
        <v>740</v>
      </c>
      <c r="B30" s="30" t="s">
        <v>6</v>
      </c>
      <c r="C30" s="30" t="s">
        <v>743</v>
      </c>
      <c r="D30" s="12">
        <f>ROUND(IF('Indicator Data'!O32="No data",IF((0.1284*LN('Indicator Data'!BA32)-0.4735)&gt;D$140,0,IF((0.1284*LN('Indicator Data'!BA32)-0.4735)&lt;D$139,10,(D$140-(0.1284*LN('Indicator Data'!BA32)-0.4735))/(D$140-D$139)*10)),IF('Indicator Data'!O32&gt;D$140,0,IF('Indicator Data'!O32&lt;D$139,10,(D$140-'Indicator Data'!O32)/(D$140-D$139)*10))),1)</f>
        <v>7.7</v>
      </c>
      <c r="E30" s="12">
        <f>IF('Indicator Data'!P32="No data","x",ROUND(IF('Indicator Data'!P32&gt;E$140,10,IF('Indicator Data'!P32&lt;E$139,0,10-(E$140-'Indicator Data'!P32)/(E$140-E$139)*10)),1))</f>
        <v>2.4</v>
      </c>
      <c r="F30" s="52">
        <f t="shared" si="0"/>
        <v>5.7</v>
      </c>
      <c r="G30" s="12">
        <f>IF('Indicator Data'!AG32="No data","x",ROUND(IF('Indicator Data'!AG32&gt;G$140,10,IF('Indicator Data'!AG32&lt;G$139,0,10-(G$140-'Indicator Data'!AG32)/(G$140-G$139)*10)),1))</f>
        <v>8.5</v>
      </c>
      <c r="H30" s="12">
        <f>IF('Indicator Data'!AH32="No data","x",ROUND(IF('Indicator Data'!AH32&gt;H$140,10,IF('Indicator Data'!AH32&lt;H$139,0,10-(H$140-'Indicator Data'!AH32)/(H$140-H$139)*10)),1))</f>
        <v>5.6</v>
      </c>
      <c r="I30" s="52">
        <f t="shared" si="1"/>
        <v>7.1</v>
      </c>
      <c r="J30" s="35">
        <f>SUM('Indicator Data'!R32,SUM('Indicator Data'!S32:T32)*1000000)</f>
        <v>204357050</v>
      </c>
      <c r="K30" s="35">
        <f>J30/'Indicator Data'!BD32</f>
        <v>102.83373011140482</v>
      </c>
      <c r="L30" s="12">
        <f t="shared" si="2"/>
        <v>2.1</v>
      </c>
      <c r="M30" s="12">
        <f>IF('Indicator Data'!U32="No data","x",ROUND(IF('Indicator Data'!U32&gt;M$140,10,IF('Indicator Data'!U32&lt;M$139,0,10-(M$140-'Indicator Data'!U32)/(M$140-M$139)*10)),1))</f>
        <v>6.5</v>
      </c>
      <c r="N30" s="125">
        <f>'Indicator Data'!Q32/'Indicator Data'!BD32*1000000</f>
        <v>108.51706670212509</v>
      </c>
      <c r="O30" s="12">
        <f t="shared" si="3"/>
        <v>10</v>
      </c>
      <c r="P30" s="52">
        <f t="shared" si="4"/>
        <v>6.2</v>
      </c>
      <c r="Q30" s="45">
        <f t="shared" si="5"/>
        <v>6.2</v>
      </c>
      <c r="R30" s="35">
        <f>IF(AND('Indicator Data'!AM32="No data",'Indicator Data'!AN32="No data"),0,SUM('Indicator Data'!AM32:AO32))</f>
        <v>0</v>
      </c>
      <c r="S30" s="12">
        <f t="shared" si="6"/>
        <v>0</v>
      </c>
      <c r="T30" s="41">
        <f>R30/'Indicator Data'!$BB32</f>
        <v>0</v>
      </c>
      <c r="U30" s="12">
        <f t="shared" si="7"/>
        <v>0</v>
      </c>
      <c r="V30" s="13">
        <f t="shared" si="8"/>
        <v>0</v>
      </c>
      <c r="W30" s="12">
        <f>IF('Indicator Data'!AB32="No data","x",ROUND(IF('Indicator Data'!AB32&gt;W$140,10,IF('Indicator Data'!AB32&lt;W$139,0,10-(W$140-'Indicator Data'!AB32)/(W$140-W$139)*10)),1))</f>
        <v>4</v>
      </c>
      <c r="X30" s="12">
        <f>IF('Indicator Data'!AA32="No data","x",ROUND(IF('Indicator Data'!AA32&gt;X$140,10,IF('Indicator Data'!AA32&lt;X$139,0,10-(X$140-'Indicator Data'!AA32)/(X$140-X$139)*10)),1))</f>
        <v>2.2999999999999998</v>
      </c>
      <c r="Y30" s="12">
        <f>IF('Indicator Data'!AF32="No data","x",ROUND(IF('Indicator Data'!AF32&gt;Y$140,10,IF('Indicator Data'!AF32&lt;Y$139,0,10-(Y$140-'Indicator Data'!AF32)/(Y$140-Y$139)*10)),1))</f>
        <v>2.5</v>
      </c>
      <c r="Z30" s="129">
        <f>IF('Indicator Data'!AC32="No data","x",'Indicator Data'!AC32/'Indicator Data'!$BB32*100000)</f>
        <v>0</v>
      </c>
      <c r="AA30" s="127">
        <f t="shared" si="9"/>
        <v>0</v>
      </c>
      <c r="AB30" s="129" t="str">
        <f>IF('Indicator Data'!AD32="No data","x",'Indicator Data'!AD32/'Indicator Data'!$BB32*100000)</f>
        <v>x</v>
      </c>
      <c r="AC30" s="127" t="str">
        <f t="shared" si="10"/>
        <v>x</v>
      </c>
      <c r="AD30" s="52">
        <f t="shared" si="11"/>
        <v>2.2000000000000002</v>
      </c>
      <c r="AE30" s="12">
        <f>IF('Indicator Data'!V32="No data","x",ROUND(IF('Indicator Data'!V32&gt;AE$140,10,IF('Indicator Data'!V32&lt;AE$139,0,10-(AE$140-'Indicator Data'!V32)/(AE$140-AE$139)*10)),1))</f>
        <v>4</v>
      </c>
      <c r="AF30" s="12">
        <f>IF('Indicator Data'!W32="No data","x",ROUND(IF('Indicator Data'!W32&gt;AF$140,10,IF('Indicator Data'!W32&lt;AF$139,0,10-(AF$140-'Indicator Data'!W32)/(AF$140-AF$139)*10)),1))</f>
        <v>3.9</v>
      </c>
      <c r="AG30" s="52">
        <f t="shared" si="12"/>
        <v>4</v>
      </c>
      <c r="AH30" s="12">
        <f>IF('Indicator Data'!AP32="No data","x",ROUND(IF('Indicator Data'!AP32&gt;AH$140,10,IF('Indicator Data'!AP32&lt;AH$139,0,10-(AH$140-'Indicator Data'!AP32)/(AH$140-AH$139)*10)),1))</f>
        <v>4.8</v>
      </c>
      <c r="AI30" s="12">
        <f>IF('Indicator Data'!AQ32="No data","x",ROUND(IF('Indicator Data'!AQ32&gt;AI$140,10,IF('Indicator Data'!AQ32&lt;AI$139,0,10-(AI$140-'Indicator Data'!AQ32)/(AI$140-AI$139)*10)),1))</f>
        <v>0.9</v>
      </c>
      <c r="AJ30" s="52">
        <f t="shared" si="13"/>
        <v>2.9</v>
      </c>
      <c r="AK30" s="35">
        <f>'Indicator Data'!AK32+'Indicator Data'!AJ32*0.5+'Indicator Data'!AI32*0.25</f>
        <v>3901.5730099327866</v>
      </c>
      <c r="AL30" s="42">
        <f>AK30/'Indicator Data'!BB32</f>
        <v>7.9380774605398285E-3</v>
      </c>
      <c r="AM30" s="52">
        <f t="shared" si="14"/>
        <v>0.8</v>
      </c>
      <c r="AN30" s="42" t="str">
        <f>IF('Indicator Data'!AL32="No data","x",'Indicator Data'!AL32/'Indicator Data'!BB32)</f>
        <v>x</v>
      </c>
      <c r="AO30" s="12" t="str">
        <f t="shared" si="15"/>
        <v>x</v>
      </c>
      <c r="AP30" s="52" t="str">
        <f t="shared" si="16"/>
        <v>x</v>
      </c>
      <c r="AQ30" s="36">
        <f t="shared" si="17"/>
        <v>2.6</v>
      </c>
      <c r="AR30" s="55">
        <f t="shared" si="18"/>
        <v>1.4</v>
      </c>
      <c r="AU30" s="11">
        <v>1.9</v>
      </c>
    </row>
    <row r="31" spans="1:47" s="11" customFormat="1" x14ac:dyDescent="0.25">
      <c r="A31" s="11" t="s">
        <v>741</v>
      </c>
      <c r="B31" s="30" t="s">
        <v>6</v>
      </c>
      <c r="C31" s="30" t="s">
        <v>477</v>
      </c>
      <c r="D31" s="12">
        <f>ROUND(IF('Indicator Data'!O33="No data",IF((0.1284*LN('Indicator Data'!BA33)-0.4735)&gt;D$140,0,IF((0.1284*LN('Indicator Data'!BA33)-0.4735)&lt;D$139,10,(D$140-(0.1284*LN('Indicator Data'!BA33)-0.4735))/(D$140-D$139)*10)),IF('Indicator Data'!O33&gt;D$140,0,IF('Indicator Data'!O33&lt;D$139,10,(D$140-'Indicator Data'!O33)/(D$140-D$139)*10))),1)</f>
        <v>7.7</v>
      </c>
      <c r="E31" s="12">
        <f>IF('Indicator Data'!P33="No data","x",ROUND(IF('Indicator Data'!P33&gt;E$140,10,IF('Indicator Data'!P33&lt;E$139,0,10-(E$140-'Indicator Data'!P33)/(E$140-E$139)*10)),1))</f>
        <v>7.7</v>
      </c>
      <c r="F31" s="52">
        <f t="shared" si="0"/>
        <v>7.7</v>
      </c>
      <c r="G31" s="12">
        <f>IF('Indicator Data'!AG33="No data","x",ROUND(IF('Indicator Data'!AG33&gt;G$140,10,IF('Indicator Data'!AG33&lt;G$139,0,10-(G$140-'Indicator Data'!AG33)/(G$140-G$139)*10)),1))</f>
        <v>8.5</v>
      </c>
      <c r="H31" s="12">
        <f>IF('Indicator Data'!AH33="No data","x",ROUND(IF('Indicator Data'!AH33&gt;H$140,10,IF('Indicator Data'!AH33&lt;H$139,0,10-(H$140-'Indicator Data'!AH33)/(H$140-H$139)*10)),1))</f>
        <v>5.6</v>
      </c>
      <c r="I31" s="52">
        <f t="shared" si="1"/>
        <v>7.1</v>
      </c>
      <c r="J31" s="35">
        <f>SUM('Indicator Data'!R33,SUM('Indicator Data'!S33:T33)*1000000)</f>
        <v>204357050</v>
      </c>
      <c r="K31" s="35">
        <f>J31/'Indicator Data'!BD33</f>
        <v>102.83373011140482</v>
      </c>
      <c r="L31" s="12">
        <f t="shared" si="2"/>
        <v>2.1</v>
      </c>
      <c r="M31" s="12">
        <f>IF('Indicator Data'!U33="No data","x",ROUND(IF('Indicator Data'!U33&gt;M$140,10,IF('Indicator Data'!U33&lt;M$139,0,10-(M$140-'Indicator Data'!U33)/(M$140-M$139)*10)),1))</f>
        <v>6.5</v>
      </c>
      <c r="N31" s="125">
        <f>'Indicator Data'!Q33/'Indicator Data'!BD33*1000000</f>
        <v>108.51706670212509</v>
      </c>
      <c r="O31" s="12">
        <f t="shared" si="3"/>
        <v>10</v>
      </c>
      <c r="P31" s="52">
        <f t="shared" si="4"/>
        <v>6.2</v>
      </c>
      <c r="Q31" s="45">
        <f t="shared" si="5"/>
        <v>7.2</v>
      </c>
      <c r="R31" s="35">
        <f>IF(AND('Indicator Data'!AM33="No data",'Indicator Data'!AN33="No data"),0,SUM('Indicator Data'!AM33:AO33))</f>
        <v>0</v>
      </c>
      <c r="S31" s="12">
        <f t="shared" si="6"/>
        <v>0</v>
      </c>
      <c r="T31" s="41">
        <f>R31/'Indicator Data'!$BB33</f>
        <v>0</v>
      </c>
      <c r="U31" s="12">
        <f t="shared" si="7"/>
        <v>0</v>
      </c>
      <c r="V31" s="13">
        <f t="shared" si="8"/>
        <v>0</v>
      </c>
      <c r="W31" s="12">
        <f>IF('Indicator Data'!AB33="No data","x",ROUND(IF('Indicator Data'!AB33&gt;W$140,10,IF('Indicator Data'!AB33&lt;W$139,0,10-(W$140-'Indicator Data'!AB33)/(W$140-W$139)*10)),1))</f>
        <v>1</v>
      </c>
      <c r="X31" s="12">
        <f>IF('Indicator Data'!AA33="No data","x",ROUND(IF('Indicator Data'!AA33&gt;X$140,10,IF('Indicator Data'!AA33&lt;X$139,0,10-(X$140-'Indicator Data'!AA33)/(X$140-X$139)*10)),1))</f>
        <v>2.2999999999999998</v>
      </c>
      <c r="Y31" s="12">
        <f>IF('Indicator Data'!AF33="No data","x",ROUND(IF('Indicator Data'!AF33&gt;Y$140,10,IF('Indicator Data'!AF33&lt;Y$139,0,10-(Y$140-'Indicator Data'!AF33)/(Y$140-Y$139)*10)),1))</f>
        <v>2.5</v>
      </c>
      <c r="Z31" s="129">
        <f>IF('Indicator Data'!AC33="No data","x",'Indicator Data'!AC33/'Indicator Data'!$BB33*100000)</f>
        <v>0</v>
      </c>
      <c r="AA31" s="127">
        <f t="shared" si="9"/>
        <v>0</v>
      </c>
      <c r="AB31" s="129" t="str">
        <f>IF('Indicator Data'!AD33="No data","x",'Indicator Data'!AD33/'Indicator Data'!$BB33*100000)</f>
        <v>x</v>
      </c>
      <c r="AC31" s="127" t="str">
        <f t="shared" si="10"/>
        <v>x</v>
      </c>
      <c r="AD31" s="52">
        <f t="shared" si="11"/>
        <v>1.5</v>
      </c>
      <c r="AE31" s="12">
        <f>IF('Indicator Data'!V33="No data","x",ROUND(IF('Indicator Data'!V33&gt;AE$140,10,IF('Indicator Data'!V33&lt;AE$139,0,10-(AE$140-'Indicator Data'!V33)/(AE$140-AE$139)*10)),1))</f>
        <v>4</v>
      </c>
      <c r="AF31" s="12">
        <f>IF('Indicator Data'!W33="No data","x",ROUND(IF('Indicator Data'!W33&gt;AF$140,10,IF('Indicator Data'!W33&lt;AF$139,0,10-(AF$140-'Indicator Data'!W33)/(AF$140-AF$139)*10)),1))</f>
        <v>4.8</v>
      </c>
      <c r="AG31" s="52">
        <f t="shared" si="12"/>
        <v>4.4000000000000004</v>
      </c>
      <c r="AH31" s="12">
        <f>IF('Indicator Data'!AP33="No data","x",ROUND(IF('Indicator Data'!AP33&gt;AH$140,10,IF('Indicator Data'!AP33&lt;AH$139,0,10-(AH$140-'Indicator Data'!AP33)/(AH$140-AH$139)*10)),1))</f>
        <v>5.6</v>
      </c>
      <c r="AI31" s="12">
        <f>IF('Indicator Data'!AQ33="No data","x",ROUND(IF('Indicator Data'!AQ33&gt;AI$140,10,IF('Indicator Data'!AQ33&lt;AI$139,0,10-(AI$140-'Indicator Data'!AQ33)/(AI$140-AI$139)*10)),1))</f>
        <v>5</v>
      </c>
      <c r="AJ31" s="52">
        <f t="shared" si="13"/>
        <v>5.3</v>
      </c>
      <c r="AK31" s="35">
        <f>'Indicator Data'!AK33+'Indicator Data'!AJ33*0.5+'Indicator Data'!AI33*0.25</f>
        <v>1517.903295849505</v>
      </c>
      <c r="AL31" s="42">
        <f>AK31/'Indicator Data'!BB33</f>
        <v>7.9380774605398285E-3</v>
      </c>
      <c r="AM31" s="52">
        <f t="shared" si="14"/>
        <v>0.8</v>
      </c>
      <c r="AN31" s="42">
        <f>IF('Indicator Data'!AL33="No data","x",'Indicator Data'!AL33/'Indicator Data'!BB33)</f>
        <v>0</v>
      </c>
      <c r="AO31" s="12">
        <f t="shared" si="15"/>
        <v>0</v>
      </c>
      <c r="AP31" s="52">
        <f t="shared" si="16"/>
        <v>0</v>
      </c>
      <c r="AQ31" s="36">
        <f t="shared" si="17"/>
        <v>2.7</v>
      </c>
      <c r="AR31" s="55">
        <f t="shared" si="18"/>
        <v>1.4</v>
      </c>
      <c r="AU31" s="11">
        <v>2.7</v>
      </c>
    </row>
    <row r="32" spans="1:47" s="11" customFormat="1" x14ac:dyDescent="0.25">
      <c r="A32" s="11" t="s">
        <v>742</v>
      </c>
      <c r="B32" s="30" t="s">
        <v>6</v>
      </c>
      <c r="C32" s="30" t="s">
        <v>744</v>
      </c>
      <c r="D32" s="12">
        <f>ROUND(IF('Indicator Data'!O34="No data",IF((0.1284*LN('Indicator Data'!BA34)-0.4735)&gt;D$140,0,IF((0.1284*LN('Indicator Data'!BA34)-0.4735)&lt;D$139,10,(D$140-(0.1284*LN('Indicator Data'!BA34)-0.4735))/(D$140-D$139)*10)),IF('Indicator Data'!O34&gt;D$140,0,IF('Indicator Data'!O34&lt;D$139,10,(D$140-'Indicator Data'!O34)/(D$140-D$139)*10))),1)</f>
        <v>7.7</v>
      </c>
      <c r="E32" s="12">
        <f>IF('Indicator Data'!P34="No data","x",ROUND(IF('Indicator Data'!P34&gt;E$140,10,IF('Indicator Data'!P34&lt;E$139,0,10-(E$140-'Indicator Data'!P34)/(E$140-E$139)*10)),1))</f>
        <v>10</v>
      </c>
      <c r="F32" s="52">
        <f t="shared" si="0"/>
        <v>9.1999999999999993</v>
      </c>
      <c r="G32" s="12">
        <f>IF('Indicator Data'!AG34="No data","x",ROUND(IF('Indicator Data'!AG34&gt;G$140,10,IF('Indicator Data'!AG34&lt;G$139,0,10-(G$140-'Indicator Data'!AG34)/(G$140-G$139)*10)),1))</f>
        <v>8.5</v>
      </c>
      <c r="H32" s="12">
        <f>IF('Indicator Data'!AH34="No data","x",ROUND(IF('Indicator Data'!AH34&gt;H$140,10,IF('Indicator Data'!AH34&lt;H$139,0,10-(H$140-'Indicator Data'!AH34)/(H$140-H$139)*10)),1))</f>
        <v>5.6</v>
      </c>
      <c r="I32" s="52">
        <f t="shared" si="1"/>
        <v>7.1</v>
      </c>
      <c r="J32" s="35">
        <f>SUM('Indicator Data'!R34,SUM('Indicator Data'!S34:T34)*1000000)</f>
        <v>204357050</v>
      </c>
      <c r="K32" s="35">
        <f>J32/'Indicator Data'!BD34</f>
        <v>102.83373011140482</v>
      </c>
      <c r="L32" s="12">
        <f t="shared" si="2"/>
        <v>2.1</v>
      </c>
      <c r="M32" s="12">
        <f>IF('Indicator Data'!U34="No data","x",ROUND(IF('Indicator Data'!U34&gt;M$140,10,IF('Indicator Data'!U34&lt;M$139,0,10-(M$140-'Indicator Data'!U34)/(M$140-M$139)*10)),1))</f>
        <v>6.5</v>
      </c>
      <c r="N32" s="125">
        <f>'Indicator Data'!Q34/'Indicator Data'!BD34*1000000</f>
        <v>108.51706670212509</v>
      </c>
      <c r="O32" s="12">
        <f t="shared" si="3"/>
        <v>10</v>
      </c>
      <c r="P32" s="52">
        <f t="shared" si="4"/>
        <v>6.2</v>
      </c>
      <c r="Q32" s="45">
        <f t="shared" si="5"/>
        <v>7.9</v>
      </c>
      <c r="R32" s="35">
        <f>IF(AND('Indicator Data'!AM34="No data",'Indicator Data'!AN34="No data"),0,SUM('Indicator Data'!AM34:AO34))</f>
        <v>0</v>
      </c>
      <c r="S32" s="12">
        <f t="shared" si="6"/>
        <v>0</v>
      </c>
      <c r="T32" s="41">
        <f>R32/'Indicator Data'!$BB34</f>
        <v>0</v>
      </c>
      <c r="U32" s="12">
        <f t="shared" si="7"/>
        <v>0</v>
      </c>
      <c r="V32" s="13">
        <f t="shared" si="8"/>
        <v>0</v>
      </c>
      <c r="W32" s="12">
        <f>IF('Indicator Data'!AB34="No data","x",ROUND(IF('Indicator Data'!AB34&gt;W$140,10,IF('Indicator Data'!AB34&lt;W$139,0,10-(W$140-'Indicator Data'!AB34)/(W$140-W$139)*10)),1))</f>
        <v>3.5</v>
      </c>
      <c r="X32" s="12">
        <f>IF('Indicator Data'!AA34="No data","x",ROUND(IF('Indicator Data'!AA34&gt;X$140,10,IF('Indicator Data'!AA34&lt;X$139,0,10-(X$140-'Indicator Data'!AA34)/(X$140-X$139)*10)),1))</f>
        <v>2.2999999999999998</v>
      </c>
      <c r="Y32" s="12">
        <f>IF('Indicator Data'!AF34="No data","x",ROUND(IF('Indicator Data'!AF34&gt;Y$140,10,IF('Indicator Data'!AF34&lt;Y$139,0,10-(Y$140-'Indicator Data'!AF34)/(Y$140-Y$139)*10)),1))</f>
        <v>2.5</v>
      </c>
      <c r="Z32" s="129">
        <f>IF('Indicator Data'!AC34="No data","x",'Indicator Data'!AC34/'Indicator Data'!$BB34*100000)</f>
        <v>0</v>
      </c>
      <c r="AA32" s="127">
        <f t="shared" si="9"/>
        <v>0</v>
      </c>
      <c r="AB32" s="129" t="str">
        <f>IF('Indicator Data'!AD34="No data","x",'Indicator Data'!AD34/'Indicator Data'!$BB34*100000)</f>
        <v>x</v>
      </c>
      <c r="AC32" s="127" t="str">
        <f t="shared" si="10"/>
        <v>x</v>
      </c>
      <c r="AD32" s="52">
        <f t="shared" si="11"/>
        <v>2.1</v>
      </c>
      <c r="AE32" s="12">
        <f>IF('Indicator Data'!V34="No data","x",ROUND(IF('Indicator Data'!V34&gt;AE$140,10,IF('Indicator Data'!V34&lt;AE$139,0,10-(AE$140-'Indicator Data'!V34)/(AE$140-AE$139)*10)),1))</f>
        <v>5.4</v>
      </c>
      <c r="AF32" s="12">
        <f>IF('Indicator Data'!W34="No data","x",ROUND(IF('Indicator Data'!W34&gt;AF$140,10,IF('Indicator Data'!W34&lt;AF$139,0,10-(AF$140-'Indicator Data'!W34)/(AF$140-AF$139)*10)),1))</f>
        <v>6.5</v>
      </c>
      <c r="AG32" s="52">
        <f t="shared" si="12"/>
        <v>6</v>
      </c>
      <c r="AH32" s="12">
        <f>IF('Indicator Data'!AP34="No data","x",ROUND(IF('Indicator Data'!AP34&gt;AH$140,10,IF('Indicator Data'!AP34&lt;AH$139,0,10-(AH$140-'Indicator Data'!AP34)/(AH$140-AH$139)*10)),1))</f>
        <v>6.4</v>
      </c>
      <c r="AI32" s="12">
        <f>IF('Indicator Data'!AQ34="No data","x",ROUND(IF('Indicator Data'!AQ34&gt;AI$140,10,IF('Indicator Data'!AQ34&lt;AI$139,0,10-(AI$140-'Indicator Data'!AQ34)/(AI$140-AI$139)*10)),1))</f>
        <v>3.8</v>
      </c>
      <c r="AJ32" s="52">
        <f t="shared" si="13"/>
        <v>5.0999999999999996</v>
      </c>
      <c r="AK32" s="35">
        <f>'Indicator Data'!AK34+'Indicator Data'!AJ34*0.5+'Indicator Data'!AI34*0.25</f>
        <v>821.1487664572627</v>
      </c>
      <c r="AL32" s="42">
        <f>AK32/'Indicator Data'!BB34</f>
        <v>7.9380774605398285E-3</v>
      </c>
      <c r="AM32" s="52">
        <f t="shared" si="14"/>
        <v>0.8</v>
      </c>
      <c r="AN32" s="42">
        <f>IF('Indicator Data'!AL34="No data","x",'Indicator Data'!AL34/'Indicator Data'!BB34)</f>
        <v>0</v>
      </c>
      <c r="AO32" s="12">
        <f t="shared" si="15"/>
        <v>0</v>
      </c>
      <c r="AP32" s="52">
        <f t="shared" si="16"/>
        <v>0</v>
      </c>
      <c r="AQ32" s="36">
        <f t="shared" si="17"/>
        <v>3.2</v>
      </c>
      <c r="AR32" s="55">
        <f t="shared" si="18"/>
        <v>1.7</v>
      </c>
      <c r="AU32" s="11">
        <v>2.8</v>
      </c>
    </row>
    <row r="33" spans="1:47" s="11" customFormat="1" x14ac:dyDescent="0.25">
      <c r="A33" s="11" t="s">
        <v>739</v>
      </c>
      <c r="B33" s="30" t="s">
        <v>6</v>
      </c>
      <c r="C33" s="30" t="s">
        <v>475</v>
      </c>
      <c r="D33" s="12">
        <f>ROUND(IF('Indicator Data'!O35="No data",IF((0.1284*LN('Indicator Data'!BA35)-0.4735)&gt;D$140,0,IF((0.1284*LN('Indicator Data'!BA35)-0.4735)&lt;D$139,10,(D$140-(0.1284*LN('Indicator Data'!BA35)-0.4735))/(D$140-D$139)*10)),IF('Indicator Data'!O35&gt;D$140,0,IF('Indicator Data'!O35&lt;D$139,10,(D$140-'Indicator Data'!O35)/(D$140-D$139)*10))),1)</f>
        <v>7.7</v>
      </c>
      <c r="E33" s="12">
        <f>IF('Indicator Data'!P35="No data","x",ROUND(IF('Indicator Data'!P35&gt;E$140,10,IF('Indicator Data'!P35&lt;E$139,0,10-(E$140-'Indicator Data'!P35)/(E$140-E$139)*10)),1))</f>
        <v>6.7</v>
      </c>
      <c r="F33" s="52">
        <f t="shared" si="0"/>
        <v>7.2</v>
      </c>
      <c r="G33" s="12">
        <f>IF('Indicator Data'!AG35="No data","x",ROUND(IF('Indicator Data'!AG35&gt;G$140,10,IF('Indicator Data'!AG35&lt;G$139,0,10-(G$140-'Indicator Data'!AG35)/(G$140-G$139)*10)),1))</f>
        <v>8.5</v>
      </c>
      <c r="H33" s="12">
        <f>IF('Indicator Data'!AH35="No data","x",ROUND(IF('Indicator Data'!AH35&gt;H$140,10,IF('Indicator Data'!AH35&lt;H$139,0,10-(H$140-'Indicator Data'!AH35)/(H$140-H$139)*10)),1))</f>
        <v>5.6</v>
      </c>
      <c r="I33" s="52">
        <f t="shared" si="1"/>
        <v>7.1</v>
      </c>
      <c r="J33" s="35">
        <f>SUM('Indicator Data'!R35,SUM('Indicator Data'!S35:T35)*1000000)</f>
        <v>204357050</v>
      </c>
      <c r="K33" s="35">
        <f>J33/'Indicator Data'!BD35</f>
        <v>102.83373011140482</v>
      </c>
      <c r="L33" s="12">
        <f t="shared" si="2"/>
        <v>2.1</v>
      </c>
      <c r="M33" s="12">
        <f>IF('Indicator Data'!U35="No data","x",ROUND(IF('Indicator Data'!U35&gt;M$140,10,IF('Indicator Data'!U35&lt;M$139,0,10-(M$140-'Indicator Data'!U35)/(M$140-M$139)*10)),1))</f>
        <v>6.5</v>
      </c>
      <c r="N33" s="125">
        <f>'Indicator Data'!Q35/'Indicator Data'!BD35*1000000</f>
        <v>108.51706670212509</v>
      </c>
      <c r="O33" s="12">
        <f t="shared" si="3"/>
        <v>10</v>
      </c>
      <c r="P33" s="52">
        <f t="shared" si="4"/>
        <v>6.2</v>
      </c>
      <c r="Q33" s="45">
        <f t="shared" si="5"/>
        <v>6.9</v>
      </c>
      <c r="R33" s="35">
        <f>IF(AND('Indicator Data'!AM35="No data",'Indicator Data'!AN35="No data"),0,SUM('Indicator Data'!AM35:AO35))</f>
        <v>0</v>
      </c>
      <c r="S33" s="12">
        <f t="shared" si="6"/>
        <v>0</v>
      </c>
      <c r="T33" s="41">
        <f>R33/'Indicator Data'!$BB35</f>
        <v>0</v>
      </c>
      <c r="U33" s="12">
        <f t="shared" si="7"/>
        <v>0</v>
      </c>
      <c r="V33" s="13">
        <f t="shared" si="8"/>
        <v>0</v>
      </c>
      <c r="W33" s="12">
        <f>IF('Indicator Data'!AB35="No data","x",ROUND(IF('Indicator Data'!AB35&gt;W$140,10,IF('Indicator Data'!AB35&lt;W$139,0,10-(W$140-'Indicator Data'!AB35)/(W$140-W$139)*10)),1))</f>
        <v>0.4</v>
      </c>
      <c r="X33" s="12">
        <f>IF('Indicator Data'!AA35="No data","x",ROUND(IF('Indicator Data'!AA35&gt;X$140,10,IF('Indicator Data'!AA35&lt;X$139,0,10-(X$140-'Indicator Data'!AA35)/(X$140-X$139)*10)),1))</f>
        <v>2.2999999999999998</v>
      </c>
      <c r="Y33" s="12">
        <f>IF('Indicator Data'!AF35="No data","x",ROUND(IF('Indicator Data'!AF35&gt;Y$140,10,IF('Indicator Data'!AF35&lt;Y$139,0,10-(Y$140-'Indicator Data'!AF35)/(Y$140-Y$139)*10)),1))</f>
        <v>2.5</v>
      </c>
      <c r="Z33" s="129">
        <f>IF('Indicator Data'!AC35="No data","x",'Indicator Data'!AC35/'Indicator Data'!$BB35*100000)</f>
        <v>0</v>
      </c>
      <c r="AA33" s="127">
        <f t="shared" si="9"/>
        <v>0</v>
      </c>
      <c r="AB33" s="129" t="str">
        <f>IF('Indicator Data'!AD35="No data","x",'Indicator Data'!AD35/'Indicator Data'!$BB35*100000)</f>
        <v>x</v>
      </c>
      <c r="AC33" s="127" t="str">
        <f t="shared" si="10"/>
        <v>x</v>
      </c>
      <c r="AD33" s="52">
        <f t="shared" si="11"/>
        <v>1.3</v>
      </c>
      <c r="AE33" s="12">
        <f>IF('Indicator Data'!V35="No data","x",ROUND(IF('Indicator Data'!V35&gt;AE$140,10,IF('Indicator Data'!V35&lt;AE$139,0,10-(AE$140-'Indicator Data'!V35)/(AE$140-AE$139)*10)),1))</f>
        <v>4.8</v>
      </c>
      <c r="AF33" s="12">
        <f>IF('Indicator Data'!W35="No data","x",ROUND(IF('Indicator Data'!W35&gt;AF$140,10,IF('Indicator Data'!W35&lt;AF$139,0,10-(AF$140-'Indicator Data'!W35)/(AF$140-AF$139)*10)),1))</f>
        <v>4.2</v>
      </c>
      <c r="AG33" s="52">
        <f t="shared" si="12"/>
        <v>4.5</v>
      </c>
      <c r="AH33" s="12">
        <f>IF('Indicator Data'!AP35="No data","x",ROUND(IF('Indicator Data'!AP35&gt;AH$140,10,IF('Indicator Data'!AP35&lt;AH$139,0,10-(AH$140-'Indicator Data'!AP35)/(AH$140-AH$139)*10)),1))</f>
        <v>4.0999999999999996</v>
      </c>
      <c r="AI33" s="12">
        <f>IF('Indicator Data'!AQ35="No data","x",ROUND(IF('Indicator Data'!AQ35&gt;AI$140,10,IF('Indicator Data'!AQ35&lt;AI$139,0,10-(AI$140-'Indicator Data'!AQ35)/(AI$140-AI$139)*10)),1))</f>
        <v>2.2999999999999998</v>
      </c>
      <c r="AJ33" s="52">
        <f t="shared" si="13"/>
        <v>3.2</v>
      </c>
      <c r="AK33" s="35">
        <f>'Indicator Data'!AK35+'Indicator Data'!AJ35*0.5+'Indicator Data'!AI35*0.25</f>
        <v>648.08845811085325</v>
      </c>
      <c r="AL33" s="42">
        <f>AK33/'Indicator Data'!BB35</f>
        <v>7.9380774605398285E-3</v>
      </c>
      <c r="AM33" s="52">
        <f t="shared" si="14"/>
        <v>0.8</v>
      </c>
      <c r="AN33" s="42">
        <f>IF('Indicator Data'!AL35="No data","x",'Indicator Data'!AL35/'Indicator Data'!BB35)</f>
        <v>0</v>
      </c>
      <c r="AO33" s="12">
        <f t="shared" si="15"/>
        <v>0</v>
      </c>
      <c r="AP33" s="52">
        <f t="shared" si="16"/>
        <v>0</v>
      </c>
      <c r="AQ33" s="36">
        <f t="shared" si="17"/>
        <v>2.1</v>
      </c>
      <c r="AR33" s="55">
        <f t="shared" si="18"/>
        <v>1.1000000000000001</v>
      </c>
      <c r="AU33" s="11">
        <v>2.5</v>
      </c>
    </row>
    <row r="34" spans="1:47" s="11" customFormat="1" x14ac:dyDescent="0.25">
      <c r="A34" s="11" t="s">
        <v>360</v>
      </c>
      <c r="B34" s="30" t="s">
        <v>8</v>
      </c>
      <c r="C34" s="30" t="s">
        <v>488</v>
      </c>
      <c r="D34" s="12">
        <f>ROUND(IF('Indicator Data'!O36="No data",IF((0.1284*LN('Indicator Data'!BA36)-0.4735)&gt;D$140,0,IF((0.1284*LN('Indicator Data'!BA36)-0.4735)&lt;D$139,10,(D$140-(0.1284*LN('Indicator Data'!BA36)-0.4735))/(D$140-D$139)*10)),IF('Indicator Data'!O36&gt;D$140,0,IF('Indicator Data'!O36&lt;D$139,10,(D$140-'Indicator Data'!O36)/(D$140-D$139)*10))),1)</f>
        <v>7.8</v>
      </c>
      <c r="E34" s="12">
        <f>IF('Indicator Data'!P36="No data","x",ROUND(IF('Indicator Data'!P36&gt;E$140,10,IF('Indicator Data'!P36&lt;E$139,0,10-(E$140-'Indicator Data'!P36)/(E$140-E$139)*10)),1))</f>
        <v>2.6</v>
      </c>
      <c r="F34" s="52">
        <f t="shared" si="0"/>
        <v>5.8</v>
      </c>
      <c r="G34" s="12">
        <f>IF('Indicator Data'!AG36="No data","x",ROUND(IF('Indicator Data'!AG36&gt;G$140,10,IF('Indicator Data'!AG36&lt;G$139,0,10-(G$140-'Indicator Data'!AG36)/(G$140-G$139)*10)),1))</f>
        <v>9.1999999999999993</v>
      </c>
      <c r="H34" s="12">
        <f>IF('Indicator Data'!AH36="No data","x",ROUND(IF('Indicator Data'!AH36&gt;H$140,10,IF('Indicator Data'!AH36&lt;H$139,0,10-(H$140-'Indicator Data'!AH36)/(H$140-H$139)*10)),1))</f>
        <v>1.3</v>
      </c>
      <c r="I34" s="52">
        <f t="shared" si="1"/>
        <v>5.3</v>
      </c>
      <c r="J34" s="35">
        <f>SUM('Indicator Data'!R36,SUM('Indicator Data'!S36:T36)*1000000)</f>
        <v>3160391819</v>
      </c>
      <c r="K34" s="35">
        <f>J34/'Indicator Data'!BD36</f>
        <v>167.43797716556293</v>
      </c>
      <c r="L34" s="12">
        <f t="shared" si="2"/>
        <v>3.3</v>
      </c>
      <c r="M34" s="12">
        <f>IF('Indicator Data'!U36="No data","x",ROUND(IF('Indicator Data'!U36&gt;M$140,10,IF('Indicator Data'!U36&lt;M$139,0,10-(M$140-'Indicator Data'!U36)/(M$140-M$139)*10)),1))</f>
        <v>5.9</v>
      </c>
      <c r="N34" s="125">
        <f>'Indicator Data'!Q36/'Indicator Data'!BD36*1000000</f>
        <v>55.094006163433114</v>
      </c>
      <c r="O34" s="12">
        <f t="shared" si="3"/>
        <v>5.5</v>
      </c>
      <c r="P34" s="52">
        <f t="shared" si="4"/>
        <v>4.9000000000000004</v>
      </c>
      <c r="Q34" s="45">
        <f t="shared" si="5"/>
        <v>5.5</v>
      </c>
      <c r="R34" s="35">
        <f>IF(AND('Indicator Data'!AM36="No data",'Indicator Data'!AN36="No data"),0,SUM('Indicator Data'!AM36:AO36))</f>
        <v>5099</v>
      </c>
      <c r="S34" s="12">
        <f t="shared" si="6"/>
        <v>2.4</v>
      </c>
      <c r="T34" s="41">
        <f>R34/'Indicator Data'!$BB36</f>
        <v>2.167990048708835E-3</v>
      </c>
      <c r="U34" s="12">
        <f t="shared" si="7"/>
        <v>3.9</v>
      </c>
      <c r="V34" s="13">
        <f t="shared" si="8"/>
        <v>3.2</v>
      </c>
      <c r="W34" s="12">
        <f>IF('Indicator Data'!AB36="No data","x",ROUND(IF('Indicator Data'!AB36&gt;W$140,10,IF('Indicator Data'!AB36&lt;W$139,0,10-(W$140-'Indicator Data'!AB36)/(W$140-W$139)*10)),1))</f>
        <v>3.4</v>
      </c>
      <c r="X34" s="12">
        <f>IF('Indicator Data'!AA36="No data","x",ROUND(IF('Indicator Data'!AA36&gt;X$140,10,IF('Indicator Data'!AA36&lt;X$139,0,10-(X$140-'Indicator Data'!AA36)/(X$140-X$139)*10)),1))</f>
        <v>1.7</v>
      </c>
      <c r="Y34" s="12">
        <f>IF('Indicator Data'!AF36="No data","x",ROUND(IF('Indicator Data'!AF36&gt;Y$140,10,IF('Indicator Data'!AF36&lt;Y$139,0,10-(Y$140-'Indicator Data'!AF36)/(Y$140-Y$139)*10)),1))</f>
        <v>10</v>
      </c>
      <c r="Z34" s="129">
        <f>IF('Indicator Data'!AC36="No data","x",'Indicator Data'!AC36/'Indicator Data'!$BB36*100000)</f>
        <v>0</v>
      </c>
      <c r="AA34" s="127">
        <f t="shared" si="9"/>
        <v>0</v>
      </c>
      <c r="AB34" s="129">
        <f>IF('Indicator Data'!AD36="No data","x",'Indicator Data'!AD36/'Indicator Data'!$BB36*100000)</f>
        <v>0</v>
      </c>
      <c r="AC34" s="127">
        <f t="shared" si="10"/>
        <v>0</v>
      </c>
      <c r="AD34" s="52">
        <f t="shared" si="11"/>
        <v>3</v>
      </c>
      <c r="AE34" s="12">
        <f>IF('Indicator Data'!V36="No data","x",ROUND(IF('Indicator Data'!V36&gt;AE$140,10,IF('Indicator Data'!V36&lt;AE$139,0,10-(AE$140-'Indicator Data'!V36)/(AE$140-AE$139)*10)),1))</f>
        <v>2.2999999999999998</v>
      </c>
      <c r="AF34" s="12">
        <f>IF('Indicator Data'!W36="No data","x",ROUND(IF('Indicator Data'!W36&gt;AF$140,10,IF('Indicator Data'!W36&lt;AF$139,0,10-(AF$140-'Indicator Data'!W36)/(AF$140-AF$139)*10)),1))</f>
        <v>2.7</v>
      </c>
      <c r="AG34" s="52">
        <f t="shared" si="12"/>
        <v>2.5</v>
      </c>
      <c r="AH34" s="12">
        <f>IF('Indicator Data'!AP36="No data","x",ROUND(IF('Indicator Data'!AP36&gt;AH$140,10,IF('Indicator Data'!AP36&lt;AH$139,0,10-(AH$140-'Indicator Data'!AP36)/(AH$140-AH$139)*10)),1))</f>
        <v>5</v>
      </c>
      <c r="AI34" s="12">
        <f>IF('Indicator Data'!AQ36="No data","x",ROUND(IF('Indicator Data'!AQ36&gt;AI$140,10,IF('Indicator Data'!AQ36&lt;AI$139,0,10-(AI$140-'Indicator Data'!AQ36)/(AI$140-AI$139)*10)),1))</f>
        <v>0</v>
      </c>
      <c r="AJ34" s="52">
        <f t="shared" si="13"/>
        <v>2.5</v>
      </c>
      <c r="AK34" s="35">
        <f>'Indicator Data'!AK36+'Indicator Data'!AJ36*0.5+'Indicator Data'!AI36*0.25</f>
        <v>729.21158703337562</v>
      </c>
      <c r="AL34" s="42">
        <f>AK34/'Indicator Data'!BB36</f>
        <v>3.1004578625054617E-4</v>
      </c>
      <c r="AM34" s="52">
        <f t="shared" si="14"/>
        <v>0</v>
      </c>
      <c r="AN34" s="42">
        <f>IF('Indicator Data'!AL36="No data","x",'Indicator Data'!AL36/'Indicator Data'!BB36)</f>
        <v>3.3441639792331043E-2</v>
      </c>
      <c r="AO34" s="12">
        <f t="shared" si="15"/>
        <v>1.7</v>
      </c>
      <c r="AP34" s="52">
        <f t="shared" si="16"/>
        <v>1.7</v>
      </c>
      <c r="AQ34" s="36">
        <f t="shared" si="17"/>
        <v>2</v>
      </c>
      <c r="AR34" s="55">
        <f t="shared" si="18"/>
        <v>2.6</v>
      </c>
      <c r="AU34" s="11">
        <v>1.9</v>
      </c>
    </row>
    <row r="35" spans="1:47" s="11" customFormat="1" x14ac:dyDescent="0.25">
      <c r="A35" s="11" t="s">
        <v>358</v>
      </c>
      <c r="B35" s="30" t="s">
        <v>8</v>
      </c>
      <c r="C35" s="30" t="s">
        <v>486</v>
      </c>
      <c r="D35" s="12">
        <f>ROUND(IF('Indicator Data'!O37="No data",IF((0.1284*LN('Indicator Data'!BA37)-0.4735)&gt;D$140,0,IF((0.1284*LN('Indicator Data'!BA37)-0.4735)&lt;D$139,10,(D$140-(0.1284*LN('Indicator Data'!BA37)-0.4735))/(D$140-D$139)*10)),IF('Indicator Data'!O37&gt;D$140,0,IF('Indicator Data'!O37&lt;D$139,10,(D$140-'Indicator Data'!O37)/(D$140-D$139)*10))),1)</f>
        <v>7.8</v>
      </c>
      <c r="E35" s="12">
        <f>IF('Indicator Data'!P37="No data","x",ROUND(IF('Indicator Data'!P37&gt;E$140,10,IF('Indicator Data'!P37&lt;E$139,0,10-(E$140-'Indicator Data'!P37)/(E$140-E$139)*10)),1))</f>
        <v>9</v>
      </c>
      <c r="F35" s="52">
        <f t="shared" si="0"/>
        <v>8.5</v>
      </c>
      <c r="G35" s="12">
        <f>IF('Indicator Data'!AG37="No data","x",ROUND(IF('Indicator Data'!AG37&gt;G$140,10,IF('Indicator Data'!AG37&lt;G$139,0,10-(G$140-'Indicator Data'!AG37)/(G$140-G$139)*10)),1))</f>
        <v>9.1999999999999993</v>
      </c>
      <c r="H35" s="12">
        <f>IF('Indicator Data'!AH37="No data","x",ROUND(IF('Indicator Data'!AH37&gt;H$140,10,IF('Indicator Data'!AH37&lt;H$139,0,10-(H$140-'Indicator Data'!AH37)/(H$140-H$139)*10)),1))</f>
        <v>0.3</v>
      </c>
      <c r="I35" s="52">
        <f t="shared" si="1"/>
        <v>4.8</v>
      </c>
      <c r="J35" s="35">
        <f>SUM('Indicator Data'!R37,SUM('Indicator Data'!S37:T37)*1000000)</f>
        <v>3160391819</v>
      </c>
      <c r="K35" s="35">
        <f>J35/'Indicator Data'!BD37</f>
        <v>167.43797716556293</v>
      </c>
      <c r="L35" s="12">
        <f t="shared" si="2"/>
        <v>3.3</v>
      </c>
      <c r="M35" s="12">
        <f>IF('Indicator Data'!U37="No data","x",ROUND(IF('Indicator Data'!U37&gt;M$140,10,IF('Indicator Data'!U37&lt;M$139,0,10-(M$140-'Indicator Data'!U37)/(M$140-M$139)*10)),1))</f>
        <v>5.9</v>
      </c>
      <c r="N35" s="125">
        <f>'Indicator Data'!Q37/'Indicator Data'!BD37*1000000</f>
        <v>55.094006163433114</v>
      </c>
      <c r="O35" s="12">
        <f t="shared" si="3"/>
        <v>5.5</v>
      </c>
      <c r="P35" s="52">
        <f t="shared" si="4"/>
        <v>4.9000000000000004</v>
      </c>
      <c r="Q35" s="45">
        <f t="shared" si="5"/>
        <v>6.7</v>
      </c>
      <c r="R35" s="35">
        <f>IF(AND('Indicator Data'!AM37="No data",'Indicator Data'!AN37="No data"),0,SUM('Indicator Data'!AM37:AO37))</f>
        <v>53210</v>
      </c>
      <c r="S35" s="12">
        <f t="shared" si="6"/>
        <v>5.8</v>
      </c>
      <c r="T35" s="41">
        <f>R35/'Indicator Data'!$BB37</f>
        <v>7.5524723800231938E-2</v>
      </c>
      <c r="U35" s="12">
        <f t="shared" si="7"/>
        <v>9.3000000000000007</v>
      </c>
      <c r="V35" s="13">
        <f t="shared" si="8"/>
        <v>7.6</v>
      </c>
      <c r="W35" s="12" t="str">
        <f>IF('Indicator Data'!AB37="No data","x",ROUND(IF('Indicator Data'!AB37&gt;W$140,10,IF('Indicator Data'!AB37&lt;W$139,0,10-(W$140-'Indicator Data'!AB37)/(W$140-W$139)*10)),1))</f>
        <v>x</v>
      </c>
      <c r="X35" s="12">
        <f>IF('Indicator Data'!AA37="No data","x",ROUND(IF('Indicator Data'!AA37&gt;X$140,10,IF('Indicator Data'!AA37&lt;X$139,0,10-(X$140-'Indicator Data'!AA37)/(X$140-X$139)*10)),1))</f>
        <v>1.7</v>
      </c>
      <c r="Y35" s="12">
        <f>IF('Indicator Data'!AF37="No data","x",ROUND(IF('Indicator Data'!AF37&gt;Y$140,10,IF('Indicator Data'!AF37&lt;Y$139,0,10-(Y$140-'Indicator Data'!AF37)/(Y$140-Y$139)*10)),1))</f>
        <v>10</v>
      </c>
      <c r="Z35" s="129">
        <f>IF('Indicator Data'!AC37="No data","x",'Indicator Data'!AC37/'Indicator Data'!$BB37*100000)</f>
        <v>0</v>
      </c>
      <c r="AA35" s="127">
        <f t="shared" si="9"/>
        <v>0</v>
      </c>
      <c r="AB35" s="129">
        <f>IF('Indicator Data'!AD37="No data","x",'Indicator Data'!AD37/'Indicator Data'!$BB37*100000)</f>
        <v>0.42581125991485774</v>
      </c>
      <c r="AC35" s="127">
        <f t="shared" si="10"/>
        <v>5.4</v>
      </c>
      <c r="AD35" s="52">
        <f t="shared" si="11"/>
        <v>4.3</v>
      </c>
      <c r="AE35" s="12">
        <f>IF('Indicator Data'!V37="No data","x",ROUND(IF('Indicator Data'!V37&gt;AE$140,10,IF('Indicator Data'!V37&lt;AE$139,0,10-(AE$140-'Indicator Data'!V37)/(AE$140-AE$139)*10)),1))</f>
        <v>5.3</v>
      </c>
      <c r="AF35" s="12">
        <f>IF('Indicator Data'!W37="No data","x",ROUND(IF('Indicator Data'!W37&gt;AF$140,10,IF('Indicator Data'!W37&lt;AF$139,0,10-(AF$140-'Indicator Data'!W37)/(AF$140-AF$139)*10)),1))</f>
        <v>4</v>
      </c>
      <c r="AG35" s="52">
        <f t="shared" si="12"/>
        <v>4.7</v>
      </c>
      <c r="AH35" s="12">
        <f>IF('Indicator Data'!AP37="No data","x",ROUND(IF('Indicator Data'!AP37&gt;AH$140,10,IF('Indicator Data'!AP37&lt;AH$139,0,10-(AH$140-'Indicator Data'!AP37)/(AH$140-AH$139)*10)),1))</f>
        <v>10</v>
      </c>
      <c r="AI35" s="12">
        <f>IF('Indicator Data'!AQ37="No data","x",ROUND(IF('Indicator Data'!AQ37&gt;AI$140,10,IF('Indicator Data'!AQ37&lt;AI$139,0,10-(AI$140-'Indicator Data'!AQ37)/(AI$140-AI$139)*10)),1))</f>
        <v>2.7</v>
      </c>
      <c r="AJ35" s="52">
        <f t="shared" si="13"/>
        <v>6.4</v>
      </c>
      <c r="AK35" s="35">
        <f>'Indicator Data'!AK37+'Indicator Data'!AJ37*0.5+'Indicator Data'!AI37*0.25</f>
        <v>718.43888274293693</v>
      </c>
      <c r="AL35" s="42">
        <f>AK35/'Indicator Data'!BB37</f>
        <v>1.0197312194419757E-3</v>
      </c>
      <c r="AM35" s="52">
        <f t="shared" si="14"/>
        <v>0.1</v>
      </c>
      <c r="AN35" s="42">
        <f>IF('Indicator Data'!AL37="No data","x",'Indicator Data'!AL37/'Indicator Data'!BB37)</f>
        <v>0.12102691503473365</v>
      </c>
      <c r="AO35" s="12">
        <f t="shared" si="15"/>
        <v>6.1</v>
      </c>
      <c r="AP35" s="52">
        <f t="shared" si="16"/>
        <v>6.1</v>
      </c>
      <c r="AQ35" s="36">
        <f t="shared" si="17"/>
        <v>4.5999999999999996</v>
      </c>
      <c r="AR35" s="55">
        <f t="shared" si="18"/>
        <v>6.3</v>
      </c>
      <c r="AU35" s="11">
        <v>3.5</v>
      </c>
    </row>
    <row r="36" spans="1:47" s="11" customFormat="1" x14ac:dyDescent="0.25">
      <c r="A36" s="11" t="s">
        <v>352</v>
      </c>
      <c r="B36" s="30" t="s">
        <v>8</v>
      </c>
      <c r="C36" s="30" t="s">
        <v>480</v>
      </c>
      <c r="D36" s="12">
        <f>ROUND(IF('Indicator Data'!O38="No data",IF((0.1284*LN('Indicator Data'!BA38)-0.4735)&gt;D$140,0,IF((0.1284*LN('Indicator Data'!BA38)-0.4735)&lt;D$139,10,(D$140-(0.1284*LN('Indicator Data'!BA38)-0.4735))/(D$140-D$139)*10)),IF('Indicator Data'!O38&gt;D$140,0,IF('Indicator Data'!O38&lt;D$139,10,(D$140-'Indicator Data'!O38)/(D$140-D$139)*10))),1)</f>
        <v>7.8</v>
      </c>
      <c r="E36" s="12">
        <f>IF('Indicator Data'!P38="No data","x",ROUND(IF('Indicator Data'!P38&gt;E$140,10,IF('Indicator Data'!P38&lt;E$139,0,10-(E$140-'Indicator Data'!P38)/(E$140-E$139)*10)),1))</f>
        <v>9.6999999999999993</v>
      </c>
      <c r="F36" s="52">
        <f t="shared" si="0"/>
        <v>8.9</v>
      </c>
      <c r="G36" s="12">
        <f>IF('Indicator Data'!AG38="No data","x",ROUND(IF('Indicator Data'!AG38&gt;G$140,10,IF('Indicator Data'!AG38&lt;G$139,0,10-(G$140-'Indicator Data'!AG38)/(G$140-G$139)*10)),1))</f>
        <v>9.1999999999999993</v>
      </c>
      <c r="H36" s="12">
        <f>IF('Indicator Data'!AH38="No data","x",ROUND(IF('Indicator Data'!AH38&gt;H$140,10,IF('Indicator Data'!AH38&lt;H$139,0,10-(H$140-'Indicator Data'!AH38)/(H$140-H$139)*10)),1))</f>
        <v>1.8</v>
      </c>
      <c r="I36" s="52">
        <f t="shared" si="1"/>
        <v>5.5</v>
      </c>
      <c r="J36" s="35">
        <f>SUM('Indicator Data'!R38,SUM('Indicator Data'!S38:T38)*1000000)</f>
        <v>3160391819</v>
      </c>
      <c r="K36" s="35">
        <f>J36/'Indicator Data'!BD38</f>
        <v>167.43797716556293</v>
      </c>
      <c r="L36" s="12">
        <f t="shared" si="2"/>
        <v>3.3</v>
      </c>
      <c r="M36" s="12">
        <f>IF('Indicator Data'!U38="No data","x",ROUND(IF('Indicator Data'!U38&gt;M$140,10,IF('Indicator Data'!U38&lt;M$139,0,10-(M$140-'Indicator Data'!U38)/(M$140-M$139)*10)),1))</f>
        <v>5.9</v>
      </c>
      <c r="N36" s="125">
        <f>'Indicator Data'!Q38/'Indicator Data'!BD38*1000000</f>
        <v>55.094006163433114</v>
      </c>
      <c r="O36" s="12">
        <f t="shared" si="3"/>
        <v>5.5</v>
      </c>
      <c r="P36" s="52">
        <f t="shared" si="4"/>
        <v>4.9000000000000004</v>
      </c>
      <c r="Q36" s="45">
        <f t="shared" si="5"/>
        <v>7.1</v>
      </c>
      <c r="R36" s="35">
        <f>IF(AND('Indicator Data'!AM38="No data",'Indicator Data'!AN38="No data"),0,SUM('Indicator Data'!AM38:AO38))</f>
        <v>15289</v>
      </c>
      <c r="S36" s="12">
        <f t="shared" si="6"/>
        <v>3.9</v>
      </c>
      <c r="T36" s="41">
        <f>R36/'Indicator Data'!$BB38</f>
        <v>5.903049786550759E-3</v>
      </c>
      <c r="U36" s="12">
        <f t="shared" si="7"/>
        <v>4.9000000000000004</v>
      </c>
      <c r="V36" s="13">
        <f t="shared" si="8"/>
        <v>4.4000000000000004</v>
      </c>
      <c r="W36" s="12">
        <f>IF('Indicator Data'!AB38="No data","x",ROUND(IF('Indicator Data'!AB38&gt;W$140,10,IF('Indicator Data'!AB38&lt;W$139,0,10-(W$140-'Indicator Data'!AB38)/(W$140-W$139)*10)),1))</f>
        <v>2.2000000000000002</v>
      </c>
      <c r="X36" s="12">
        <f>IF('Indicator Data'!AA38="No data","x",ROUND(IF('Indicator Data'!AA38&gt;X$140,10,IF('Indicator Data'!AA38&lt;X$139,0,10-(X$140-'Indicator Data'!AA38)/(X$140-X$139)*10)),1))</f>
        <v>1.7</v>
      </c>
      <c r="Y36" s="12">
        <f>IF('Indicator Data'!AF38="No data","x",ROUND(IF('Indicator Data'!AF38&gt;Y$140,10,IF('Indicator Data'!AF38&lt;Y$139,0,10-(Y$140-'Indicator Data'!AF38)/(Y$140-Y$139)*10)),1))</f>
        <v>10</v>
      </c>
      <c r="Z36" s="129">
        <f>IF('Indicator Data'!AC38="No data","x",'Indicator Data'!AC38/'Indicator Data'!$BB38*100000)</f>
        <v>0</v>
      </c>
      <c r="AA36" s="127">
        <f t="shared" si="9"/>
        <v>0</v>
      </c>
      <c r="AB36" s="129">
        <f>IF('Indicator Data'!AD38="No data","x",'Indicator Data'!AD38/'Indicator Data'!$BB38*100000)</f>
        <v>0</v>
      </c>
      <c r="AC36" s="127">
        <f t="shared" si="10"/>
        <v>0</v>
      </c>
      <c r="AD36" s="52">
        <f t="shared" si="11"/>
        <v>2.8</v>
      </c>
      <c r="AE36" s="12">
        <f>IF('Indicator Data'!V38="No data","x",ROUND(IF('Indicator Data'!V38&gt;AE$140,10,IF('Indicator Data'!V38&lt;AE$139,0,10-(AE$140-'Indicator Data'!V38)/(AE$140-AE$139)*10)),1))</f>
        <v>7.5</v>
      </c>
      <c r="AF36" s="12">
        <f>IF('Indicator Data'!W38="No data","x",ROUND(IF('Indicator Data'!W38&gt;AF$140,10,IF('Indicator Data'!W38&lt;AF$139,0,10-(AF$140-'Indicator Data'!W38)/(AF$140-AF$139)*10)),1))</f>
        <v>4.0999999999999996</v>
      </c>
      <c r="AG36" s="52">
        <f t="shared" si="12"/>
        <v>5.8</v>
      </c>
      <c r="AH36" s="12">
        <f>IF('Indicator Data'!AP38="No data","x",ROUND(IF('Indicator Data'!AP38&gt;AH$140,10,IF('Indicator Data'!AP38&lt;AH$139,0,10-(AH$140-'Indicator Data'!AP38)/(AH$140-AH$139)*10)),1))</f>
        <v>9.1999999999999993</v>
      </c>
      <c r="AI36" s="12">
        <f>IF('Indicator Data'!AQ38="No data","x",ROUND(IF('Indicator Data'!AQ38&gt;AI$140,10,IF('Indicator Data'!AQ38&lt;AI$139,0,10-(AI$140-'Indicator Data'!AQ38)/(AI$140-AI$139)*10)),1))</f>
        <v>2.4</v>
      </c>
      <c r="AJ36" s="52">
        <f t="shared" si="13"/>
        <v>5.8</v>
      </c>
      <c r="AK36" s="35">
        <f>'Indicator Data'!AK38+'Indicator Data'!AJ38*0.5+'Indicator Data'!AI38*0.25</f>
        <v>0</v>
      </c>
      <c r="AL36" s="42">
        <f>AK36/'Indicator Data'!BB38</f>
        <v>0</v>
      </c>
      <c r="AM36" s="52">
        <f t="shared" si="14"/>
        <v>0</v>
      </c>
      <c r="AN36" s="42">
        <f>IF('Indicator Data'!AL38="No data","x",'Indicator Data'!AL38/'Indicator Data'!BB38)</f>
        <v>3.4590891060688668E-2</v>
      </c>
      <c r="AO36" s="12">
        <f t="shared" si="15"/>
        <v>1.7</v>
      </c>
      <c r="AP36" s="52">
        <f t="shared" si="16"/>
        <v>1.7</v>
      </c>
      <c r="AQ36" s="36">
        <f t="shared" si="17"/>
        <v>3.6</v>
      </c>
      <c r="AR36" s="55">
        <f t="shared" si="18"/>
        <v>4</v>
      </c>
      <c r="AU36" s="11">
        <v>1.6</v>
      </c>
    </row>
    <row r="37" spans="1:47" s="11" customFormat="1" x14ac:dyDescent="0.25">
      <c r="A37" s="11" t="s">
        <v>359</v>
      </c>
      <c r="B37" s="30" t="s">
        <v>8</v>
      </c>
      <c r="C37" s="30" t="s">
        <v>487</v>
      </c>
      <c r="D37" s="12">
        <f>ROUND(IF('Indicator Data'!O39="No data",IF((0.1284*LN('Indicator Data'!BA39)-0.4735)&gt;D$140,0,IF((0.1284*LN('Indicator Data'!BA39)-0.4735)&lt;D$139,10,(D$140-(0.1284*LN('Indicator Data'!BA39)-0.4735))/(D$140-D$139)*10)),IF('Indicator Data'!O39&gt;D$140,0,IF('Indicator Data'!O39&lt;D$139,10,(D$140-'Indicator Data'!O39)/(D$140-D$139)*10))),1)</f>
        <v>7.8</v>
      </c>
      <c r="E37" s="12">
        <f>IF('Indicator Data'!P39="No data","x",ROUND(IF('Indicator Data'!P39&gt;E$140,10,IF('Indicator Data'!P39&lt;E$139,0,10-(E$140-'Indicator Data'!P39)/(E$140-E$139)*10)),1))</f>
        <v>9</v>
      </c>
      <c r="F37" s="52">
        <f t="shared" si="0"/>
        <v>8.5</v>
      </c>
      <c r="G37" s="12">
        <f>IF('Indicator Data'!AG39="No data","x",ROUND(IF('Indicator Data'!AG39&gt;G$140,10,IF('Indicator Data'!AG39&lt;G$139,0,10-(G$140-'Indicator Data'!AG39)/(G$140-G$139)*10)),1))</f>
        <v>9.1999999999999993</v>
      </c>
      <c r="H37" s="12">
        <f>IF('Indicator Data'!AH39="No data","x",ROUND(IF('Indicator Data'!AH39&gt;H$140,10,IF('Indicator Data'!AH39&lt;H$139,0,10-(H$140-'Indicator Data'!AH39)/(H$140-H$139)*10)),1))</f>
        <v>2.2999999999999998</v>
      </c>
      <c r="I37" s="52">
        <f t="shared" si="1"/>
        <v>5.8</v>
      </c>
      <c r="J37" s="35">
        <f>SUM('Indicator Data'!R39,SUM('Indicator Data'!S39:T39)*1000000)</f>
        <v>3160391819</v>
      </c>
      <c r="K37" s="35">
        <f>J37/'Indicator Data'!BD39</f>
        <v>167.43797716556293</v>
      </c>
      <c r="L37" s="12">
        <f t="shared" si="2"/>
        <v>3.3</v>
      </c>
      <c r="M37" s="12">
        <f>IF('Indicator Data'!U39="No data","x",ROUND(IF('Indicator Data'!U39&gt;M$140,10,IF('Indicator Data'!U39&lt;M$139,0,10-(M$140-'Indicator Data'!U39)/(M$140-M$139)*10)),1))</f>
        <v>5.9</v>
      </c>
      <c r="N37" s="125">
        <f>'Indicator Data'!Q39/'Indicator Data'!BD39*1000000</f>
        <v>55.094006163433114</v>
      </c>
      <c r="O37" s="12">
        <f t="shared" si="3"/>
        <v>5.5</v>
      </c>
      <c r="P37" s="52">
        <f t="shared" si="4"/>
        <v>4.9000000000000004</v>
      </c>
      <c r="Q37" s="45">
        <f t="shared" si="5"/>
        <v>6.9</v>
      </c>
      <c r="R37" s="35">
        <f>IF(AND('Indicator Data'!AM39="No data",'Indicator Data'!AN39="No data"),0,SUM('Indicator Data'!AM39:AO39))</f>
        <v>2288</v>
      </c>
      <c r="S37" s="12">
        <f t="shared" si="6"/>
        <v>1.2</v>
      </c>
      <c r="T37" s="41">
        <f>R37/'Indicator Data'!$BB39</f>
        <v>2.5998949701520578E-2</v>
      </c>
      <c r="U37" s="12">
        <f t="shared" si="7"/>
        <v>7.1</v>
      </c>
      <c r="V37" s="13">
        <f t="shared" si="8"/>
        <v>4.2</v>
      </c>
      <c r="W37" s="12" t="str">
        <f>IF('Indicator Data'!AB39="No data","x",ROUND(IF('Indicator Data'!AB39&gt;W$140,10,IF('Indicator Data'!AB39&lt;W$139,0,10-(W$140-'Indicator Data'!AB39)/(W$140-W$139)*10)),1))</f>
        <v>x</v>
      </c>
      <c r="X37" s="12">
        <f>IF('Indicator Data'!AA39="No data","x",ROUND(IF('Indicator Data'!AA39&gt;X$140,10,IF('Indicator Data'!AA39&lt;X$139,0,10-(X$140-'Indicator Data'!AA39)/(X$140-X$139)*10)),1))</f>
        <v>1.7</v>
      </c>
      <c r="Y37" s="12">
        <f>IF('Indicator Data'!AF39="No data","x",ROUND(IF('Indicator Data'!AF39&gt;Y$140,10,IF('Indicator Data'!AF39&lt;Y$139,0,10-(Y$140-'Indicator Data'!AF39)/(Y$140-Y$139)*10)),1))</f>
        <v>10</v>
      </c>
      <c r="Z37" s="129">
        <f>IF('Indicator Data'!AC39="No data","x",'Indicator Data'!AC39/'Indicator Data'!$BB39*100000)</f>
        <v>0</v>
      </c>
      <c r="AA37" s="127">
        <f t="shared" si="9"/>
        <v>0</v>
      </c>
      <c r="AB37" s="129">
        <f>IF('Indicator Data'!AD39="No data","x",'Indicator Data'!AD39/'Indicator Data'!$BB39*100000)</f>
        <v>0</v>
      </c>
      <c r="AC37" s="127">
        <f t="shared" si="10"/>
        <v>0</v>
      </c>
      <c r="AD37" s="52">
        <f t="shared" si="11"/>
        <v>2.9</v>
      </c>
      <c r="AE37" s="12" t="str">
        <f>IF('Indicator Data'!V39="No data","x",ROUND(IF('Indicator Data'!V39&gt;AE$140,10,IF('Indicator Data'!V39&lt;AE$139,0,10-(AE$140-'Indicator Data'!V39)/(AE$140-AE$139)*10)),1))</f>
        <v>x</v>
      </c>
      <c r="AF37" s="12" t="str">
        <f>IF('Indicator Data'!W39="No data","x",ROUND(IF('Indicator Data'!W39&gt;AF$140,10,IF('Indicator Data'!W39&lt;AF$139,0,10-(AF$140-'Indicator Data'!W39)/(AF$140-AF$139)*10)),1))</f>
        <v>x</v>
      </c>
      <c r="AG37" s="52" t="str">
        <f t="shared" si="12"/>
        <v>x</v>
      </c>
      <c r="AH37" s="12">
        <f>IF('Indicator Data'!AP39="No data","x",ROUND(IF('Indicator Data'!AP39&gt;AH$140,10,IF('Indicator Data'!AP39&lt;AH$139,0,10-(AH$140-'Indicator Data'!AP39)/(AH$140-AH$139)*10)),1))</f>
        <v>4.3</v>
      </c>
      <c r="AI37" s="12">
        <f>IF('Indicator Data'!AQ39="No data","x",ROUND(IF('Indicator Data'!AQ39&gt;AI$140,10,IF('Indicator Data'!AQ39&lt;AI$139,0,10-(AI$140-'Indicator Data'!AQ39)/(AI$140-AI$139)*10)),1))</f>
        <v>0</v>
      </c>
      <c r="AJ37" s="52">
        <f t="shared" si="13"/>
        <v>2.2000000000000002</v>
      </c>
      <c r="AK37" s="35">
        <f>'Indicator Data'!AK39+'Indicator Data'!AJ39*0.5+'Indicator Data'!AI39*0.25</f>
        <v>0</v>
      </c>
      <c r="AL37" s="42">
        <f>AK37/'Indicator Data'!BB39</f>
        <v>0</v>
      </c>
      <c r="AM37" s="52">
        <f t="shared" si="14"/>
        <v>0</v>
      </c>
      <c r="AN37" s="42">
        <f>IF('Indicator Data'!AL39="No data","x",'Indicator Data'!AL39/'Indicator Data'!BB39)</f>
        <v>3.9657488836672562E-2</v>
      </c>
      <c r="AO37" s="12">
        <f t="shared" si="15"/>
        <v>2</v>
      </c>
      <c r="AP37" s="52">
        <f t="shared" si="16"/>
        <v>2</v>
      </c>
      <c r="AQ37" s="36">
        <f t="shared" si="17"/>
        <v>1.8</v>
      </c>
      <c r="AR37" s="55">
        <f t="shared" si="18"/>
        <v>3.1</v>
      </c>
      <c r="AU37" s="11" t="e">
        <v>#VALUE!</v>
      </c>
    </row>
    <row r="38" spans="1:47" s="11" customFormat="1" x14ac:dyDescent="0.25">
      <c r="A38" s="11" t="s">
        <v>353</v>
      </c>
      <c r="B38" s="30" t="s">
        <v>8</v>
      </c>
      <c r="C38" s="30" t="s">
        <v>481</v>
      </c>
      <c r="D38" s="12">
        <f>ROUND(IF('Indicator Data'!O40="No data",IF((0.1284*LN('Indicator Data'!BA40)-0.4735)&gt;D$140,0,IF((0.1284*LN('Indicator Data'!BA40)-0.4735)&lt;D$139,10,(D$140-(0.1284*LN('Indicator Data'!BA40)-0.4735))/(D$140-D$139)*10)),IF('Indicator Data'!O40&gt;D$140,0,IF('Indicator Data'!O40&lt;D$139,10,(D$140-'Indicator Data'!O40)/(D$140-D$139)*10))),1)</f>
        <v>7.8</v>
      </c>
      <c r="E38" s="12">
        <f>IF('Indicator Data'!P40="No data","x",ROUND(IF('Indicator Data'!P40&gt;E$140,10,IF('Indicator Data'!P40&lt;E$139,0,10-(E$140-'Indicator Data'!P40)/(E$140-E$139)*10)),1))</f>
        <v>8.6999999999999993</v>
      </c>
      <c r="F38" s="52">
        <f t="shared" si="0"/>
        <v>8.3000000000000007</v>
      </c>
      <c r="G38" s="12">
        <f>IF('Indicator Data'!AG40="No data","x",ROUND(IF('Indicator Data'!AG40&gt;G$140,10,IF('Indicator Data'!AG40&lt;G$139,0,10-(G$140-'Indicator Data'!AG40)/(G$140-G$139)*10)),1))</f>
        <v>9.1999999999999993</v>
      </c>
      <c r="H38" s="12">
        <f>IF('Indicator Data'!AH40="No data","x",ROUND(IF('Indicator Data'!AH40&gt;H$140,10,IF('Indicator Data'!AH40&lt;H$139,0,10-(H$140-'Indicator Data'!AH40)/(H$140-H$139)*10)),1))</f>
        <v>1.3</v>
      </c>
      <c r="I38" s="52">
        <f t="shared" si="1"/>
        <v>5.3</v>
      </c>
      <c r="J38" s="35">
        <f>SUM('Indicator Data'!R40,SUM('Indicator Data'!S40:T40)*1000000)</f>
        <v>3160391819</v>
      </c>
      <c r="K38" s="35">
        <f>J38/'Indicator Data'!BD40</f>
        <v>167.43797716556293</v>
      </c>
      <c r="L38" s="12">
        <f t="shared" si="2"/>
        <v>3.3</v>
      </c>
      <c r="M38" s="12">
        <f>IF('Indicator Data'!U40="No data","x",ROUND(IF('Indicator Data'!U40&gt;M$140,10,IF('Indicator Data'!U40&lt;M$139,0,10-(M$140-'Indicator Data'!U40)/(M$140-M$139)*10)),1))</f>
        <v>5.9</v>
      </c>
      <c r="N38" s="125">
        <f>'Indicator Data'!Q40/'Indicator Data'!BD40*1000000</f>
        <v>55.094006163433114</v>
      </c>
      <c r="O38" s="12">
        <f t="shared" si="3"/>
        <v>5.5</v>
      </c>
      <c r="P38" s="52">
        <f t="shared" si="4"/>
        <v>4.9000000000000004</v>
      </c>
      <c r="Q38" s="45">
        <f t="shared" si="5"/>
        <v>6.7</v>
      </c>
      <c r="R38" s="35">
        <f>IF(AND('Indicator Data'!AM40="No data",'Indicator Data'!AN40="No data"),0,SUM('Indicator Data'!AM40:AO40))</f>
        <v>1315</v>
      </c>
      <c r="S38" s="12">
        <f t="shared" si="6"/>
        <v>0.4</v>
      </c>
      <c r="T38" s="41">
        <f>R38/'Indicator Data'!$BB40</f>
        <v>4.1789859873153662E-4</v>
      </c>
      <c r="U38" s="12">
        <f t="shared" si="7"/>
        <v>2.6</v>
      </c>
      <c r="V38" s="13">
        <f t="shared" si="8"/>
        <v>1.5</v>
      </c>
      <c r="W38" s="12">
        <f>IF('Indicator Data'!AB40="No data","x",ROUND(IF('Indicator Data'!AB40&gt;W$140,10,IF('Indicator Data'!AB40&lt;W$139,0,10-(W$140-'Indicator Data'!AB40)/(W$140-W$139)*10)),1))</f>
        <v>2.4</v>
      </c>
      <c r="X38" s="12">
        <f>IF('Indicator Data'!AA40="No data","x",ROUND(IF('Indicator Data'!AA40&gt;X$140,10,IF('Indicator Data'!AA40&lt;X$139,0,10-(X$140-'Indicator Data'!AA40)/(X$140-X$139)*10)),1))</f>
        <v>1.7</v>
      </c>
      <c r="Y38" s="12">
        <f>IF('Indicator Data'!AF40="No data","x",ROUND(IF('Indicator Data'!AF40&gt;Y$140,10,IF('Indicator Data'!AF40&lt;Y$139,0,10-(Y$140-'Indicator Data'!AF40)/(Y$140-Y$139)*10)),1))</f>
        <v>10</v>
      </c>
      <c r="Z38" s="129">
        <f>IF('Indicator Data'!AC40="No data","x",'Indicator Data'!AC40/'Indicator Data'!$BB40*100000)</f>
        <v>0</v>
      </c>
      <c r="AA38" s="127">
        <f t="shared" si="9"/>
        <v>0</v>
      </c>
      <c r="AB38" s="129">
        <f>IF('Indicator Data'!AD40="No data","x",'Indicator Data'!AD40/'Indicator Data'!$BB40*100000)</f>
        <v>3.1779361120268947E-2</v>
      </c>
      <c r="AC38" s="127">
        <f t="shared" si="10"/>
        <v>1.7</v>
      </c>
      <c r="AD38" s="52">
        <f t="shared" si="11"/>
        <v>3.2</v>
      </c>
      <c r="AE38" s="12">
        <f>IF('Indicator Data'!V40="No data","x",ROUND(IF('Indicator Data'!V40&gt;AE$140,10,IF('Indicator Data'!V40&lt;AE$139,0,10-(AE$140-'Indicator Data'!V40)/(AE$140-AE$139)*10)),1))</f>
        <v>8.5</v>
      </c>
      <c r="AF38" s="12">
        <f>IF('Indicator Data'!W40="No data","x",ROUND(IF('Indicator Data'!W40&gt;AF$140,10,IF('Indicator Data'!W40&lt;AF$139,0,10-(AF$140-'Indicator Data'!W40)/(AF$140-AF$139)*10)),1))</f>
        <v>2.6</v>
      </c>
      <c r="AG38" s="52">
        <f t="shared" si="12"/>
        <v>5.6</v>
      </c>
      <c r="AH38" s="12">
        <f>IF('Indicator Data'!AP40="No data","x",ROUND(IF('Indicator Data'!AP40&gt;AH$140,10,IF('Indicator Data'!AP40&lt;AH$139,0,10-(AH$140-'Indicator Data'!AP40)/(AH$140-AH$139)*10)),1))</f>
        <v>2.8</v>
      </c>
      <c r="AI38" s="12">
        <f>IF('Indicator Data'!AQ40="No data","x",ROUND(IF('Indicator Data'!AQ40&gt;AI$140,10,IF('Indicator Data'!AQ40&lt;AI$139,0,10-(AI$140-'Indicator Data'!AQ40)/(AI$140-AI$139)*10)),1))</f>
        <v>0</v>
      </c>
      <c r="AJ38" s="52">
        <f t="shared" si="13"/>
        <v>1.4</v>
      </c>
      <c r="AK38" s="35">
        <f>'Indicator Data'!AK40+'Indicator Data'!AJ40*0.5+'Indicator Data'!AI40*0.25</f>
        <v>975.61994741548881</v>
      </c>
      <c r="AL38" s="42">
        <f>AK38/'Indicator Data'!BB40</f>
        <v>3.1004578625054617E-4</v>
      </c>
      <c r="AM38" s="52">
        <f t="shared" si="14"/>
        <v>0</v>
      </c>
      <c r="AN38" s="42">
        <f>IF('Indicator Data'!AL40="No data","x",'Indicator Data'!AL40/'Indicator Data'!BB40)</f>
        <v>5.8363750078207523E-2</v>
      </c>
      <c r="AO38" s="12">
        <f t="shared" si="15"/>
        <v>2.9</v>
      </c>
      <c r="AP38" s="52">
        <f t="shared" si="16"/>
        <v>2.9</v>
      </c>
      <c r="AQ38" s="36">
        <f t="shared" si="17"/>
        <v>2.8</v>
      </c>
      <c r="AR38" s="55">
        <f t="shared" si="18"/>
        <v>2.2000000000000002</v>
      </c>
      <c r="AU38" s="11">
        <v>1.6</v>
      </c>
    </row>
    <row r="39" spans="1:47" s="11" customFormat="1" x14ac:dyDescent="0.25">
      <c r="A39" s="11" t="s">
        <v>356</v>
      </c>
      <c r="B39" s="30" t="s">
        <v>8</v>
      </c>
      <c r="C39" s="30" t="s">
        <v>484</v>
      </c>
      <c r="D39" s="12">
        <f>ROUND(IF('Indicator Data'!O41="No data",IF((0.1284*LN('Indicator Data'!BA41)-0.4735)&gt;D$140,0,IF((0.1284*LN('Indicator Data'!BA41)-0.4735)&lt;D$139,10,(D$140-(0.1284*LN('Indicator Data'!BA41)-0.4735))/(D$140-D$139)*10)),IF('Indicator Data'!O41&gt;D$140,0,IF('Indicator Data'!O41&lt;D$139,10,(D$140-'Indicator Data'!O41)/(D$140-D$139)*10))),1)</f>
        <v>7.8</v>
      </c>
      <c r="E39" s="12">
        <f>IF('Indicator Data'!P41="No data","x",ROUND(IF('Indicator Data'!P41&gt;E$140,10,IF('Indicator Data'!P41&lt;E$139,0,10-(E$140-'Indicator Data'!P41)/(E$140-E$139)*10)),1))</f>
        <v>10</v>
      </c>
      <c r="F39" s="52">
        <f t="shared" si="0"/>
        <v>9.1999999999999993</v>
      </c>
      <c r="G39" s="12">
        <f>IF('Indicator Data'!AG41="No data","x",ROUND(IF('Indicator Data'!AG41&gt;G$140,10,IF('Indicator Data'!AG41&lt;G$139,0,10-(G$140-'Indicator Data'!AG41)/(G$140-G$139)*10)),1))</f>
        <v>9.1999999999999993</v>
      </c>
      <c r="H39" s="12">
        <f>IF('Indicator Data'!AH41="No data","x",ROUND(IF('Indicator Data'!AH41&gt;H$140,10,IF('Indicator Data'!AH41&lt;H$139,0,10-(H$140-'Indicator Data'!AH41)/(H$140-H$139)*10)),1))</f>
        <v>1.3</v>
      </c>
      <c r="I39" s="52">
        <f t="shared" si="1"/>
        <v>5.3</v>
      </c>
      <c r="J39" s="35">
        <f>SUM('Indicator Data'!R41,SUM('Indicator Data'!S41:T41)*1000000)</f>
        <v>3160391819</v>
      </c>
      <c r="K39" s="35">
        <f>J39/'Indicator Data'!BD41</f>
        <v>167.43797716556293</v>
      </c>
      <c r="L39" s="12">
        <f t="shared" si="2"/>
        <v>3.3</v>
      </c>
      <c r="M39" s="12">
        <f>IF('Indicator Data'!U41="No data","x",ROUND(IF('Indicator Data'!U41&gt;M$140,10,IF('Indicator Data'!U41&lt;M$139,0,10-(M$140-'Indicator Data'!U41)/(M$140-M$139)*10)),1))</f>
        <v>5.9</v>
      </c>
      <c r="N39" s="125">
        <f>'Indicator Data'!Q41/'Indicator Data'!BD41*1000000</f>
        <v>55.094006163433114</v>
      </c>
      <c r="O39" s="12">
        <f t="shared" si="3"/>
        <v>5.5</v>
      </c>
      <c r="P39" s="52">
        <f t="shared" si="4"/>
        <v>4.9000000000000004</v>
      </c>
      <c r="Q39" s="45">
        <f t="shared" si="5"/>
        <v>7.2</v>
      </c>
      <c r="R39" s="35">
        <f>IF(AND('Indicator Data'!AM41="No data",'Indicator Data'!AN41="No data"),0,SUM('Indicator Data'!AM41:AO41))</f>
        <v>16458</v>
      </c>
      <c r="S39" s="12">
        <f t="shared" si="6"/>
        <v>4.0999999999999996</v>
      </c>
      <c r="T39" s="41">
        <f>R39/'Indicator Data'!$BB41</f>
        <v>6.2214751390769684E-3</v>
      </c>
      <c r="U39" s="12">
        <f t="shared" si="7"/>
        <v>5</v>
      </c>
      <c r="V39" s="13">
        <f t="shared" si="8"/>
        <v>4.5999999999999996</v>
      </c>
      <c r="W39" s="12">
        <f>IF('Indicator Data'!AB41="No data","x",ROUND(IF('Indicator Data'!AB41&gt;W$140,10,IF('Indicator Data'!AB41&lt;W$139,0,10-(W$140-'Indicator Data'!AB41)/(W$140-W$139)*10)),1))</f>
        <v>1.4</v>
      </c>
      <c r="X39" s="12">
        <f>IF('Indicator Data'!AA41="No data","x",ROUND(IF('Indicator Data'!AA41&gt;X$140,10,IF('Indicator Data'!AA41&lt;X$139,0,10-(X$140-'Indicator Data'!AA41)/(X$140-X$139)*10)),1))</f>
        <v>1.7</v>
      </c>
      <c r="Y39" s="12">
        <f>IF('Indicator Data'!AF41="No data","x",ROUND(IF('Indicator Data'!AF41&gt;Y$140,10,IF('Indicator Data'!AF41&lt;Y$139,0,10-(Y$140-'Indicator Data'!AF41)/(Y$140-Y$139)*10)),1))</f>
        <v>10</v>
      </c>
      <c r="Z39" s="129">
        <f>IF('Indicator Data'!AC41="No data","x",'Indicator Data'!AC41/'Indicator Data'!$BB41*100000)</f>
        <v>0</v>
      </c>
      <c r="AA39" s="127">
        <f t="shared" si="9"/>
        <v>0</v>
      </c>
      <c r="AB39" s="129">
        <f>IF('Indicator Data'!AD41="No data","x",'Indicator Data'!AD41/'Indicator Data'!$BB41*100000)</f>
        <v>3.7802133546463536E-2</v>
      </c>
      <c r="AC39" s="127">
        <f t="shared" si="10"/>
        <v>1.9</v>
      </c>
      <c r="AD39" s="52">
        <f t="shared" si="11"/>
        <v>3</v>
      </c>
      <c r="AE39" s="12">
        <f>IF('Indicator Data'!V41="No data","x",ROUND(IF('Indicator Data'!V41&gt;AE$140,10,IF('Indicator Data'!V41&lt;AE$139,0,10-(AE$140-'Indicator Data'!V41)/(AE$140-AE$139)*10)),1))</f>
        <v>4.7</v>
      </c>
      <c r="AF39" s="12">
        <f>IF('Indicator Data'!W41="No data","x",ROUND(IF('Indicator Data'!W41&gt;AF$140,10,IF('Indicator Data'!W41&lt;AF$139,0,10-(AF$140-'Indicator Data'!W41)/(AF$140-AF$139)*10)),1))</f>
        <v>2.8</v>
      </c>
      <c r="AG39" s="52">
        <f t="shared" si="12"/>
        <v>3.8</v>
      </c>
      <c r="AH39" s="12">
        <f>IF('Indicator Data'!AP41="No data","x",ROUND(IF('Indicator Data'!AP41&gt;AH$140,10,IF('Indicator Data'!AP41&lt;AH$139,0,10-(AH$140-'Indicator Data'!AP41)/(AH$140-AH$139)*10)),1))</f>
        <v>0.6</v>
      </c>
      <c r="AI39" s="12">
        <f>IF('Indicator Data'!AQ41="No data","x",ROUND(IF('Indicator Data'!AQ41&gt;AI$140,10,IF('Indicator Data'!AQ41&lt;AI$139,0,10-(AI$140-'Indicator Data'!AQ41)/(AI$140-AI$139)*10)),1))</f>
        <v>0.6</v>
      </c>
      <c r="AJ39" s="52">
        <f t="shared" si="13"/>
        <v>0.6</v>
      </c>
      <c r="AK39" s="35">
        <f>'Indicator Data'!AK41+'Indicator Data'!AJ41*0.5+'Indicator Data'!AI41*0.25</f>
        <v>820.18065427302201</v>
      </c>
      <c r="AL39" s="42">
        <f>AK39/'Indicator Data'!BB41</f>
        <v>3.1004578625054617E-4</v>
      </c>
      <c r="AM39" s="52">
        <f t="shared" si="14"/>
        <v>0</v>
      </c>
      <c r="AN39" s="42">
        <f>IF('Indicator Data'!AL41="No data","x",'Indicator Data'!AL41/'Indicator Data'!BB41)</f>
        <v>0.10882780622424294</v>
      </c>
      <c r="AO39" s="12">
        <f t="shared" si="15"/>
        <v>5.4</v>
      </c>
      <c r="AP39" s="52">
        <f t="shared" si="16"/>
        <v>5.4</v>
      </c>
      <c r="AQ39" s="36">
        <f t="shared" si="17"/>
        <v>2.8</v>
      </c>
      <c r="AR39" s="55">
        <f t="shared" si="18"/>
        <v>3.8</v>
      </c>
      <c r="AU39" s="11">
        <v>1.7</v>
      </c>
    </row>
    <row r="40" spans="1:47" s="11" customFormat="1" x14ac:dyDescent="0.25">
      <c r="A40" s="11" t="s">
        <v>355</v>
      </c>
      <c r="B40" s="30" t="s">
        <v>8</v>
      </c>
      <c r="C40" s="30" t="s">
        <v>483</v>
      </c>
      <c r="D40" s="12">
        <f>ROUND(IF('Indicator Data'!O42="No data",IF((0.1284*LN('Indicator Data'!BA42)-0.4735)&gt;D$140,0,IF((0.1284*LN('Indicator Data'!BA42)-0.4735)&lt;D$139,10,(D$140-(0.1284*LN('Indicator Data'!BA42)-0.4735))/(D$140-D$139)*10)),IF('Indicator Data'!O42&gt;D$140,0,IF('Indicator Data'!O42&lt;D$139,10,(D$140-'Indicator Data'!O42)/(D$140-D$139)*10))),1)</f>
        <v>7.8</v>
      </c>
      <c r="E40" s="12">
        <f>IF('Indicator Data'!P42="No data","x",ROUND(IF('Indicator Data'!P42&gt;E$140,10,IF('Indicator Data'!P42&lt;E$139,0,10-(E$140-'Indicator Data'!P42)/(E$140-E$139)*10)),1))</f>
        <v>10</v>
      </c>
      <c r="F40" s="52">
        <f t="shared" si="0"/>
        <v>9.1999999999999993</v>
      </c>
      <c r="G40" s="12">
        <f>IF('Indicator Data'!AG42="No data","x",ROUND(IF('Indicator Data'!AG42&gt;G$140,10,IF('Indicator Data'!AG42&lt;G$139,0,10-(G$140-'Indicator Data'!AG42)/(G$140-G$139)*10)),1))</f>
        <v>9.1999999999999993</v>
      </c>
      <c r="H40" s="12">
        <f>IF('Indicator Data'!AH42="No data","x",ROUND(IF('Indicator Data'!AH42&gt;H$140,10,IF('Indicator Data'!AH42&lt;H$139,0,10-(H$140-'Indicator Data'!AH42)/(H$140-H$139)*10)),1))</f>
        <v>1.8</v>
      </c>
      <c r="I40" s="52">
        <f t="shared" si="1"/>
        <v>5.5</v>
      </c>
      <c r="J40" s="35">
        <f>SUM('Indicator Data'!R42,SUM('Indicator Data'!S42:T42)*1000000)</f>
        <v>3160391819</v>
      </c>
      <c r="K40" s="35">
        <f>J40/'Indicator Data'!BD42</f>
        <v>167.43797716556293</v>
      </c>
      <c r="L40" s="12">
        <f t="shared" si="2"/>
        <v>3.3</v>
      </c>
      <c r="M40" s="12">
        <f>IF('Indicator Data'!U42="No data","x",ROUND(IF('Indicator Data'!U42&gt;M$140,10,IF('Indicator Data'!U42&lt;M$139,0,10-(M$140-'Indicator Data'!U42)/(M$140-M$139)*10)),1))</f>
        <v>5.9</v>
      </c>
      <c r="N40" s="125">
        <f>'Indicator Data'!Q42/'Indicator Data'!BD42*1000000</f>
        <v>55.094006163433114</v>
      </c>
      <c r="O40" s="12">
        <f t="shared" si="3"/>
        <v>5.5</v>
      </c>
      <c r="P40" s="52">
        <f t="shared" si="4"/>
        <v>4.9000000000000004</v>
      </c>
      <c r="Q40" s="45">
        <f t="shared" si="5"/>
        <v>7.2</v>
      </c>
      <c r="R40" s="35">
        <f>IF(AND('Indicator Data'!AM42="No data",'Indicator Data'!AN42="No data"),0,SUM('Indicator Data'!AM42:AO42))</f>
        <v>8853</v>
      </c>
      <c r="S40" s="12">
        <f t="shared" si="6"/>
        <v>3.2</v>
      </c>
      <c r="T40" s="41">
        <f>R40/'Indicator Data'!$BB42</f>
        <v>2.9142028691425872E-3</v>
      </c>
      <c r="U40" s="12">
        <f t="shared" si="7"/>
        <v>4.2</v>
      </c>
      <c r="V40" s="13">
        <f t="shared" si="8"/>
        <v>3.7</v>
      </c>
      <c r="W40" s="12">
        <f>IF('Indicator Data'!AB42="No data","x",ROUND(IF('Indicator Data'!AB42&gt;W$140,10,IF('Indicator Data'!AB42&lt;W$139,0,10-(W$140-'Indicator Data'!AB42)/(W$140-W$139)*10)),1))</f>
        <v>2.6</v>
      </c>
      <c r="X40" s="12">
        <f>IF('Indicator Data'!AA42="No data","x",ROUND(IF('Indicator Data'!AA42&gt;X$140,10,IF('Indicator Data'!AA42&lt;X$139,0,10-(X$140-'Indicator Data'!AA42)/(X$140-X$139)*10)),1))</f>
        <v>1.7</v>
      </c>
      <c r="Y40" s="12">
        <f>IF('Indicator Data'!AF42="No data","x",ROUND(IF('Indicator Data'!AF42&gt;Y$140,10,IF('Indicator Data'!AF42&lt;Y$139,0,10-(Y$140-'Indicator Data'!AF42)/(Y$140-Y$139)*10)),1))</f>
        <v>10</v>
      </c>
      <c r="Z40" s="129">
        <f>IF('Indicator Data'!AC42="No data","x",'Indicator Data'!AC42/'Indicator Data'!$BB42*100000)</f>
        <v>0</v>
      </c>
      <c r="AA40" s="127">
        <f t="shared" si="9"/>
        <v>0</v>
      </c>
      <c r="AB40" s="129">
        <f>IF('Indicator Data'!AD42="No data","x",'Indicator Data'!AD42/'Indicator Data'!$BB42*100000)</f>
        <v>0</v>
      </c>
      <c r="AC40" s="127">
        <f t="shared" si="10"/>
        <v>0</v>
      </c>
      <c r="AD40" s="52">
        <f t="shared" si="11"/>
        <v>2.9</v>
      </c>
      <c r="AE40" s="12">
        <f>IF('Indicator Data'!V42="No data","x",ROUND(IF('Indicator Data'!V42&gt;AE$140,10,IF('Indicator Data'!V42&lt;AE$139,0,10-(AE$140-'Indicator Data'!V42)/(AE$140-AE$139)*10)),1))</f>
        <v>10</v>
      </c>
      <c r="AF40" s="12">
        <f>IF('Indicator Data'!W42="No data","x",ROUND(IF('Indicator Data'!W42&gt;AF$140,10,IF('Indicator Data'!W42&lt;AF$139,0,10-(AF$140-'Indicator Data'!W42)/(AF$140-AF$139)*10)),1))</f>
        <v>4.0999999999999996</v>
      </c>
      <c r="AG40" s="52">
        <f t="shared" si="12"/>
        <v>7.1</v>
      </c>
      <c r="AH40" s="12">
        <f>IF('Indicator Data'!AP42="No data","x",ROUND(IF('Indicator Data'!AP42&gt;AH$140,10,IF('Indicator Data'!AP42&lt;AH$139,0,10-(AH$140-'Indicator Data'!AP42)/(AH$140-AH$139)*10)),1))</f>
        <v>3.9</v>
      </c>
      <c r="AI40" s="12">
        <f>IF('Indicator Data'!AQ42="No data","x",ROUND(IF('Indicator Data'!AQ42&gt;AI$140,10,IF('Indicator Data'!AQ42&lt;AI$139,0,10-(AI$140-'Indicator Data'!AQ42)/(AI$140-AI$139)*10)),1))</f>
        <v>0</v>
      </c>
      <c r="AJ40" s="52">
        <f t="shared" si="13"/>
        <v>2</v>
      </c>
      <c r="AK40" s="35">
        <f>'Indicator Data'!AK42+'Indicator Data'!AJ42*0.5+'Indicator Data'!AI42*0.25</f>
        <v>941.88204079411503</v>
      </c>
      <c r="AL40" s="42">
        <f>AK40/'Indicator Data'!BB42</f>
        <v>3.1004578625054617E-4</v>
      </c>
      <c r="AM40" s="52">
        <f t="shared" si="14"/>
        <v>0</v>
      </c>
      <c r="AN40" s="42">
        <f>IF('Indicator Data'!AL42="No data","x",'Indicator Data'!AL42/'Indicator Data'!BB42)</f>
        <v>2.4794918887981049E-2</v>
      </c>
      <c r="AO40" s="12">
        <f t="shared" si="15"/>
        <v>1.2</v>
      </c>
      <c r="AP40" s="52">
        <f t="shared" si="16"/>
        <v>1.2</v>
      </c>
      <c r="AQ40" s="36">
        <f t="shared" si="17"/>
        <v>3.1</v>
      </c>
      <c r="AR40" s="55">
        <f t="shared" si="18"/>
        <v>3.4</v>
      </c>
      <c r="AU40" s="11">
        <v>1.8</v>
      </c>
    </row>
    <row r="41" spans="1:47" s="11" customFormat="1" x14ac:dyDescent="0.25">
      <c r="A41" s="11" t="s">
        <v>354</v>
      </c>
      <c r="B41" s="30" t="s">
        <v>8</v>
      </c>
      <c r="C41" s="30" t="s">
        <v>482</v>
      </c>
      <c r="D41" s="12">
        <f>ROUND(IF('Indicator Data'!O43="No data",IF((0.1284*LN('Indicator Data'!BA43)-0.4735)&gt;D$140,0,IF((0.1284*LN('Indicator Data'!BA43)-0.4735)&lt;D$139,10,(D$140-(0.1284*LN('Indicator Data'!BA43)-0.4735))/(D$140-D$139)*10)),IF('Indicator Data'!O43&gt;D$140,0,IF('Indicator Data'!O43&lt;D$139,10,(D$140-'Indicator Data'!O43)/(D$140-D$139)*10))),1)</f>
        <v>7.8</v>
      </c>
      <c r="E41" s="12">
        <f>IF('Indicator Data'!P43="No data","x",ROUND(IF('Indicator Data'!P43&gt;E$140,10,IF('Indicator Data'!P43&lt;E$139,0,10-(E$140-'Indicator Data'!P43)/(E$140-E$139)*10)),1))</f>
        <v>9.6</v>
      </c>
      <c r="F41" s="52">
        <f t="shared" si="0"/>
        <v>8.9</v>
      </c>
      <c r="G41" s="12">
        <f>IF('Indicator Data'!AG43="No data","x",ROUND(IF('Indicator Data'!AG43&gt;G$140,10,IF('Indicator Data'!AG43&lt;G$139,0,10-(G$140-'Indicator Data'!AG43)/(G$140-G$139)*10)),1))</f>
        <v>9.1999999999999993</v>
      </c>
      <c r="H41" s="12">
        <f>IF('Indicator Data'!AH43="No data","x",ROUND(IF('Indicator Data'!AH43&gt;H$140,10,IF('Indicator Data'!AH43&lt;H$139,0,10-(H$140-'Indicator Data'!AH43)/(H$140-H$139)*10)),1))</f>
        <v>2.5</v>
      </c>
      <c r="I41" s="52">
        <f t="shared" si="1"/>
        <v>5.9</v>
      </c>
      <c r="J41" s="35">
        <f>SUM('Indicator Data'!R43,SUM('Indicator Data'!S43:T43)*1000000)</f>
        <v>3160391819</v>
      </c>
      <c r="K41" s="35">
        <f>J41/'Indicator Data'!BD43</f>
        <v>167.43797716556293</v>
      </c>
      <c r="L41" s="12">
        <f t="shared" si="2"/>
        <v>3.3</v>
      </c>
      <c r="M41" s="12">
        <f>IF('Indicator Data'!U43="No data","x",ROUND(IF('Indicator Data'!U43&gt;M$140,10,IF('Indicator Data'!U43&lt;M$139,0,10-(M$140-'Indicator Data'!U43)/(M$140-M$139)*10)),1))</f>
        <v>5.9</v>
      </c>
      <c r="N41" s="125">
        <f>'Indicator Data'!Q43/'Indicator Data'!BD43*1000000</f>
        <v>55.094006163433114</v>
      </c>
      <c r="O41" s="12">
        <f t="shared" si="3"/>
        <v>5.5</v>
      </c>
      <c r="P41" s="52">
        <f t="shared" si="4"/>
        <v>4.9000000000000004</v>
      </c>
      <c r="Q41" s="45">
        <f t="shared" si="5"/>
        <v>7.2</v>
      </c>
      <c r="R41" s="35">
        <f>IF(AND('Indicator Data'!AM43="No data",'Indicator Data'!AN43="No data"),0,SUM('Indicator Data'!AM43:AO43))</f>
        <v>135</v>
      </c>
      <c r="S41" s="12">
        <f t="shared" si="6"/>
        <v>0</v>
      </c>
      <c r="T41" s="41">
        <f>R41/'Indicator Data'!$BB43</f>
        <v>3.931387519023097E-5</v>
      </c>
      <c r="U41" s="12">
        <f t="shared" si="7"/>
        <v>0</v>
      </c>
      <c r="V41" s="13">
        <f t="shared" si="8"/>
        <v>0</v>
      </c>
      <c r="W41" s="12">
        <f>IF('Indicator Data'!AB43="No data","x",ROUND(IF('Indicator Data'!AB43&gt;W$140,10,IF('Indicator Data'!AB43&lt;W$139,0,10-(W$140-'Indicator Data'!AB43)/(W$140-W$139)*10)),1))</f>
        <v>1.8</v>
      </c>
      <c r="X41" s="12">
        <f>IF('Indicator Data'!AA43="No data","x",ROUND(IF('Indicator Data'!AA43&gt;X$140,10,IF('Indicator Data'!AA43&lt;X$139,0,10-(X$140-'Indicator Data'!AA43)/(X$140-X$139)*10)),1))</f>
        <v>1.7</v>
      </c>
      <c r="Y41" s="12">
        <f>IF('Indicator Data'!AF43="No data","x",ROUND(IF('Indicator Data'!AF43&gt;Y$140,10,IF('Indicator Data'!AF43&lt;Y$139,0,10-(Y$140-'Indicator Data'!AF43)/(Y$140-Y$139)*10)),1))</f>
        <v>10</v>
      </c>
      <c r="Z41" s="129">
        <f>IF('Indicator Data'!AC43="No data","x",'Indicator Data'!AC43/'Indicator Data'!$BB43*100000)</f>
        <v>0</v>
      </c>
      <c r="AA41" s="127">
        <f t="shared" si="9"/>
        <v>0</v>
      </c>
      <c r="AB41" s="129">
        <f>IF('Indicator Data'!AD43="No data","x",'Indicator Data'!AD43/'Indicator Data'!$BB43*100000)</f>
        <v>0</v>
      </c>
      <c r="AC41" s="127">
        <f t="shared" si="10"/>
        <v>0</v>
      </c>
      <c r="AD41" s="52">
        <f t="shared" si="11"/>
        <v>2.7</v>
      </c>
      <c r="AE41" s="12">
        <f>IF('Indicator Data'!V43="No data","x",ROUND(IF('Indicator Data'!V43&gt;AE$140,10,IF('Indicator Data'!V43&lt;AE$139,0,10-(AE$140-'Indicator Data'!V43)/(AE$140-AE$139)*10)),1))</f>
        <v>9.5</v>
      </c>
      <c r="AF41" s="12">
        <f>IF('Indicator Data'!W43="No data","x",ROUND(IF('Indicator Data'!W43&gt;AF$140,10,IF('Indicator Data'!W43&lt;AF$139,0,10-(AF$140-'Indicator Data'!W43)/(AF$140-AF$139)*10)),1))</f>
        <v>4.7</v>
      </c>
      <c r="AG41" s="52">
        <f t="shared" si="12"/>
        <v>7.1</v>
      </c>
      <c r="AH41" s="12">
        <f>IF('Indicator Data'!AP43="No data","x",ROUND(IF('Indicator Data'!AP43&gt;AH$140,10,IF('Indicator Data'!AP43&lt;AH$139,0,10-(AH$140-'Indicator Data'!AP43)/(AH$140-AH$139)*10)),1))</f>
        <v>4.2</v>
      </c>
      <c r="AI41" s="12">
        <f>IF('Indicator Data'!AQ43="No data","x",ROUND(IF('Indicator Data'!AQ43&gt;AI$140,10,IF('Indicator Data'!AQ43&lt;AI$139,0,10-(AI$140-'Indicator Data'!AQ43)/(AI$140-AI$139)*10)),1))</f>
        <v>0</v>
      </c>
      <c r="AJ41" s="52">
        <f t="shared" si="13"/>
        <v>2.1</v>
      </c>
      <c r="AK41" s="35">
        <f>'Indicator Data'!AK43+'Indicator Data'!AJ43*0.5+'Indicator Data'!AI43*0.25</f>
        <v>1064.6668877410614</v>
      </c>
      <c r="AL41" s="42">
        <f>AK41/'Indicator Data'!BB43</f>
        <v>3.1004578625054617E-4</v>
      </c>
      <c r="AM41" s="52">
        <f t="shared" si="14"/>
        <v>0</v>
      </c>
      <c r="AN41" s="42">
        <f>IF('Indicator Data'!AL43="No data","x",'Indicator Data'!AL43/'Indicator Data'!BB43)</f>
        <v>8.0069259137437072E-3</v>
      </c>
      <c r="AO41" s="12">
        <f t="shared" si="15"/>
        <v>0.4</v>
      </c>
      <c r="AP41" s="52">
        <f t="shared" si="16"/>
        <v>0.4</v>
      </c>
      <c r="AQ41" s="36">
        <f t="shared" si="17"/>
        <v>3</v>
      </c>
      <c r="AR41" s="55">
        <f t="shared" si="18"/>
        <v>1.6</v>
      </c>
      <c r="AU41" s="11">
        <v>1.6</v>
      </c>
    </row>
    <row r="42" spans="1:47" s="11" customFormat="1" x14ac:dyDescent="0.25">
      <c r="A42" s="11" t="s">
        <v>357</v>
      </c>
      <c r="B42" s="30" t="s">
        <v>8</v>
      </c>
      <c r="C42" s="30" t="s">
        <v>485</v>
      </c>
      <c r="D42" s="12">
        <f>ROUND(IF('Indicator Data'!O44="No data",IF((0.1284*LN('Indicator Data'!BA44)-0.4735)&gt;D$140,0,IF((0.1284*LN('Indicator Data'!BA44)-0.4735)&lt;D$139,10,(D$140-(0.1284*LN('Indicator Data'!BA44)-0.4735))/(D$140-D$139)*10)),IF('Indicator Data'!O44&gt;D$140,0,IF('Indicator Data'!O44&lt;D$139,10,(D$140-'Indicator Data'!O44)/(D$140-D$139)*10))),1)</f>
        <v>7.8</v>
      </c>
      <c r="E42" s="12">
        <f>IF('Indicator Data'!P44="No data","x",ROUND(IF('Indicator Data'!P44&gt;E$140,10,IF('Indicator Data'!P44&lt;E$139,0,10-(E$140-'Indicator Data'!P44)/(E$140-E$139)*10)),1))</f>
        <v>9</v>
      </c>
      <c r="F42" s="52">
        <f t="shared" si="0"/>
        <v>8.5</v>
      </c>
      <c r="G42" s="12">
        <f>IF('Indicator Data'!AG44="No data","x",ROUND(IF('Indicator Data'!AG44&gt;G$140,10,IF('Indicator Data'!AG44&lt;G$139,0,10-(G$140-'Indicator Data'!AG44)/(G$140-G$139)*10)),1))</f>
        <v>9.1999999999999993</v>
      </c>
      <c r="H42" s="12">
        <f>IF('Indicator Data'!AH44="No data","x",ROUND(IF('Indicator Data'!AH44&gt;H$140,10,IF('Indicator Data'!AH44&lt;H$139,0,10-(H$140-'Indicator Data'!AH44)/(H$140-H$139)*10)),1))</f>
        <v>0</v>
      </c>
      <c r="I42" s="52">
        <f t="shared" si="1"/>
        <v>4.5999999999999996</v>
      </c>
      <c r="J42" s="35">
        <f>SUM('Indicator Data'!R44,SUM('Indicator Data'!S44:T44)*1000000)</f>
        <v>3160391819</v>
      </c>
      <c r="K42" s="35">
        <f>J42/'Indicator Data'!BD44</f>
        <v>167.43797716556293</v>
      </c>
      <c r="L42" s="12">
        <f t="shared" si="2"/>
        <v>3.3</v>
      </c>
      <c r="M42" s="12">
        <f>IF('Indicator Data'!U44="No data","x",ROUND(IF('Indicator Data'!U44&gt;M$140,10,IF('Indicator Data'!U44&lt;M$139,0,10-(M$140-'Indicator Data'!U44)/(M$140-M$139)*10)),1))</f>
        <v>5.9</v>
      </c>
      <c r="N42" s="125">
        <f>'Indicator Data'!Q44/'Indicator Data'!BD44*1000000</f>
        <v>55.094006163433114</v>
      </c>
      <c r="O42" s="12">
        <f t="shared" si="3"/>
        <v>5.5</v>
      </c>
      <c r="P42" s="52">
        <f t="shared" si="4"/>
        <v>4.9000000000000004</v>
      </c>
      <c r="Q42" s="45">
        <f t="shared" si="5"/>
        <v>6.6</v>
      </c>
      <c r="R42" s="35">
        <f>IF(AND('Indicator Data'!AM44="No data",'Indicator Data'!AN44="No data"),0,SUM('Indicator Data'!AM44:AO44))</f>
        <v>64492</v>
      </c>
      <c r="S42" s="12">
        <f t="shared" si="6"/>
        <v>6</v>
      </c>
      <c r="T42" s="41">
        <f>R42/'Indicator Data'!$BB44</f>
        <v>7.3565456348254746E-2</v>
      </c>
      <c r="U42" s="12">
        <f t="shared" si="7"/>
        <v>9.1999999999999993</v>
      </c>
      <c r="V42" s="13">
        <f t="shared" si="8"/>
        <v>7.6</v>
      </c>
      <c r="W42" s="12" t="str">
        <f>IF('Indicator Data'!AB44="No data","x",ROUND(IF('Indicator Data'!AB44&gt;W$140,10,IF('Indicator Data'!AB44&lt;W$139,0,10-(W$140-'Indicator Data'!AB44)/(W$140-W$139)*10)),1))</f>
        <v>x</v>
      </c>
      <c r="X42" s="12">
        <f>IF('Indicator Data'!AA44="No data","x",ROUND(IF('Indicator Data'!AA44&gt;X$140,10,IF('Indicator Data'!AA44&lt;X$139,0,10-(X$140-'Indicator Data'!AA44)/(X$140-X$139)*10)),1))</f>
        <v>1.7</v>
      </c>
      <c r="Y42" s="12">
        <f>IF('Indicator Data'!AF44="No data","x",ROUND(IF('Indicator Data'!AF44&gt;Y$140,10,IF('Indicator Data'!AF44&lt;Y$139,0,10-(Y$140-'Indicator Data'!AF44)/(Y$140-Y$139)*10)),1))</f>
        <v>10</v>
      </c>
      <c r="Z42" s="129">
        <f>IF('Indicator Data'!AC44="No data","x",'Indicator Data'!AC44/'Indicator Data'!$BB44*100000)</f>
        <v>0</v>
      </c>
      <c r="AA42" s="127">
        <f t="shared" si="9"/>
        <v>0</v>
      </c>
      <c r="AB42" s="129">
        <f>IF('Indicator Data'!AD44="No data","x",'Indicator Data'!AD44/'Indicator Data'!$BB44*100000)</f>
        <v>0</v>
      </c>
      <c r="AC42" s="127">
        <f t="shared" si="10"/>
        <v>0</v>
      </c>
      <c r="AD42" s="52">
        <f t="shared" si="11"/>
        <v>2.9</v>
      </c>
      <c r="AE42" s="12">
        <f>IF('Indicator Data'!V44="No data","x",ROUND(IF('Indicator Data'!V44&gt;AE$140,10,IF('Indicator Data'!V44&lt;AE$139,0,10-(AE$140-'Indicator Data'!V44)/(AE$140-AE$139)*10)),1))</f>
        <v>9.8000000000000007</v>
      </c>
      <c r="AF42" s="12">
        <f>IF('Indicator Data'!W44="No data","x",ROUND(IF('Indicator Data'!W44&gt;AF$140,10,IF('Indicator Data'!W44&lt;AF$139,0,10-(AF$140-'Indicator Data'!W44)/(AF$140-AF$139)*10)),1))</f>
        <v>4.2</v>
      </c>
      <c r="AG42" s="52">
        <f t="shared" si="12"/>
        <v>7</v>
      </c>
      <c r="AH42" s="12">
        <f>IF('Indicator Data'!AP44="No data","x",ROUND(IF('Indicator Data'!AP44&gt;AH$140,10,IF('Indicator Data'!AP44&lt;AH$139,0,10-(AH$140-'Indicator Data'!AP44)/(AH$140-AH$139)*10)),1))</f>
        <v>10</v>
      </c>
      <c r="AI42" s="12">
        <f>IF('Indicator Data'!AQ44="No data","x",ROUND(IF('Indicator Data'!AQ44&gt;AI$140,10,IF('Indicator Data'!AQ44&lt;AI$139,0,10-(AI$140-'Indicator Data'!AQ44)/(AI$140-AI$139)*10)),1))</f>
        <v>0</v>
      </c>
      <c r="AJ42" s="52">
        <f t="shared" si="13"/>
        <v>5</v>
      </c>
      <c r="AK42" s="35">
        <f>'Indicator Data'!AK44+'Indicator Data'!AJ44*0.5+'Indicator Data'!AI44*0.25</f>
        <v>0</v>
      </c>
      <c r="AL42" s="42">
        <f>AK42/'Indicator Data'!BB44</f>
        <v>0</v>
      </c>
      <c r="AM42" s="52">
        <f t="shared" si="14"/>
        <v>0</v>
      </c>
      <c r="AN42" s="42">
        <f>IF('Indicator Data'!AL44="No data","x",'Indicator Data'!AL44/'Indicator Data'!BB44)</f>
        <v>0.11554061082792785</v>
      </c>
      <c r="AO42" s="12">
        <f t="shared" si="15"/>
        <v>5.8</v>
      </c>
      <c r="AP42" s="52">
        <f t="shared" si="16"/>
        <v>5.8</v>
      </c>
      <c r="AQ42" s="36">
        <f t="shared" si="17"/>
        <v>4.5</v>
      </c>
      <c r="AR42" s="55">
        <f t="shared" si="18"/>
        <v>6.3</v>
      </c>
      <c r="AU42" s="11">
        <v>3.8</v>
      </c>
    </row>
    <row r="43" spans="1:47" s="11" customFormat="1" x14ac:dyDescent="0.25">
      <c r="A43" s="11" t="s">
        <v>367</v>
      </c>
      <c r="B43" s="30" t="s">
        <v>10</v>
      </c>
      <c r="C43" s="30" t="s">
        <v>495</v>
      </c>
      <c r="D43" s="12">
        <f>ROUND(IF('Indicator Data'!O45="No data",IF((0.1284*LN('Indicator Data'!BA45)-0.4735)&gt;D$140,0,IF((0.1284*LN('Indicator Data'!BA45)-0.4735)&lt;D$139,10,(D$140-(0.1284*LN('Indicator Data'!BA45)-0.4735))/(D$140-D$139)*10)),IF('Indicator Data'!O45&gt;D$140,0,IF('Indicator Data'!O45&lt;D$139,10,(D$140-'Indicator Data'!O45)/(D$140-D$139)*10))),1)</f>
        <v>6.7</v>
      </c>
      <c r="E43" s="12">
        <f>IF('Indicator Data'!P45="No data","x",ROUND(IF('Indicator Data'!P45&gt;E$140,10,IF('Indicator Data'!P45&lt;E$139,0,10-(E$140-'Indicator Data'!P45)/(E$140-E$139)*10)),1))</f>
        <v>3</v>
      </c>
      <c r="F43" s="52">
        <f t="shared" si="0"/>
        <v>5.0999999999999996</v>
      </c>
      <c r="G43" s="12">
        <f>IF('Indicator Data'!AG45="No data","x",ROUND(IF('Indicator Data'!AG45&gt;G$140,10,IF('Indicator Data'!AG45&lt;G$139,0,10-(G$140-'Indicator Data'!AG45)/(G$140-G$139)*10)),1))</f>
        <v>8.3000000000000007</v>
      </c>
      <c r="H43" s="12">
        <f>IF('Indicator Data'!AH45="No data","x",ROUND(IF('Indicator Data'!AH45&gt;H$140,10,IF('Indicator Data'!AH45&lt;H$139,0,10-(H$140-'Indicator Data'!AH45)/(H$140-H$139)*10)),1))</f>
        <v>1.3</v>
      </c>
      <c r="I43" s="52">
        <f t="shared" si="1"/>
        <v>4.8</v>
      </c>
      <c r="J43" s="35">
        <f>SUM('Indicator Data'!R45,SUM('Indicator Data'!S45:T45)*1000000)</f>
        <v>791765741</v>
      </c>
      <c r="K43" s="35">
        <f>J43/'Indicator Data'!BD45</f>
        <v>203.34147307984489</v>
      </c>
      <c r="L43" s="12">
        <f t="shared" si="2"/>
        <v>4.0999999999999996</v>
      </c>
      <c r="M43" s="12">
        <f>IF('Indicator Data'!U45="No data","x",ROUND(IF('Indicator Data'!U45&gt;M$140,10,IF('Indicator Data'!U45&lt;M$139,0,10-(M$140-'Indicator Data'!U45)/(M$140-M$139)*10)),1))</f>
        <v>4.2</v>
      </c>
      <c r="N43" s="125">
        <f>'Indicator Data'!Q45/'Indicator Data'!BD45*1000000</f>
        <v>19.8188867236336</v>
      </c>
      <c r="O43" s="12">
        <f t="shared" si="3"/>
        <v>2</v>
      </c>
      <c r="P43" s="52">
        <f t="shared" si="4"/>
        <v>3.4</v>
      </c>
      <c r="Q43" s="45">
        <f t="shared" si="5"/>
        <v>4.5999999999999996</v>
      </c>
      <c r="R43" s="35">
        <f>IF(AND('Indicator Data'!AM45="No data",'Indicator Data'!AN45="No data"),0,SUM('Indicator Data'!AM45:AO45))</f>
        <v>0</v>
      </c>
      <c r="S43" s="12">
        <f t="shared" si="6"/>
        <v>0</v>
      </c>
      <c r="T43" s="41">
        <f>R43/'Indicator Data'!$BB45</f>
        <v>0</v>
      </c>
      <c r="U43" s="12">
        <f t="shared" si="7"/>
        <v>0</v>
      </c>
      <c r="V43" s="13">
        <f t="shared" si="8"/>
        <v>0</v>
      </c>
      <c r="W43" s="12">
        <f>IF('Indicator Data'!AB45="No data","x",ROUND(IF('Indicator Data'!AB45&gt;W$140,10,IF('Indicator Data'!AB45&lt;W$139,0,10-(W$140-'Indicator Data'!AB45)/(W$140-W$139)*10)),1))</f>
        <v>0.6</v>
      </c>
      <c r="X43" s="12">
        <f>IF('Indicator Data'!AA45="No data","x",ROUND(IF('Indicator Data'!AA45&gt;X$140,10,IF('Indicator Data'!AA45&lt;X$139,0,10-(X$140-'Indicator Data'!AA45)/(X$140-X$139)*10)),1))</f>
        <v>3.3</v>
      </c>
      <c r="Y43" s="12">
        <f>IF('Indicator Data'!AF45="No data","x",ROUND(IF('Indicator Data'!AF45&gt;Y$140,10,IF('Indicator Data'!AF45&lt;Y$139,0,10-(Y$140-'Indicator Data'!AF45)/(Y$140-Y$139)*10)),1))</f>
        <v>2.8</v>
      </c>
      <c r="Z43" s="129">
        <f>IF('Indicator Data'!AC45="No data","x",'Indicator Data'!AC45/'Indicator Data'!$BB45*100000)</f>
        <v>0</v>
      </c>
      <c r="AA43" s="127">
        <f t="shared" si="9"/>
        <v>0</v>
      </c>
      <c r="AB43" s="129" t="str">
        <f>IF('Indicator Data'!AD45="No data","x",'Indicator Data'!AD45/'Indicator Data'!$BB45*100000)</f>
        <v>x</v>
      </c>
      <c r="AC43" s="127" t="str">
        <f t="shared" si="10"/>
        <v>x</v>
      </c>
      <c r="AD43" s="52">
        <f t="shared" si="11"/>
        <v>1.7</v>
      </c>
      <c r="AE43" s="12" t="str">
        <f>IF('Indicator Data'!V45="No data","x",ROUND(IF('Indicator Data'!V45&gt;AE$140,10,IF('Indicator Data'!V45&lt;AE$139,0,10-(AE$140-'Indicator Data'!V45)/(AE$140-AE$139)*10)),1))</f>
        <v>x</v>
      </c>
      <c r="AF43" s="12">
        <f>IF('Indicator Data'!W45="No data","x",ROUND(IF('Indicator Data'!W45&gt;AF$140,10,IF('Indicator Data'!W45&lt;AF$139,0,10-(AF$140-'Indicator Data'!W45)/(AF$140-AF$139)*10)),1))</f>
        <v>3.6</v>
      </c>
      <c r="AG43" s="52">
        <f t="shared" si="12"/>
        <v>3.6</v>
      </c>
      <c r="AH43" s="12">
        <f>IF('Indicator Data'!AP45="No data","x",ROUND(IF('Indicator Data'!AP45&gt;AH$140,10,IF('Indicator Data'!AP45&lt;AH$139,0,10-(AH$140-'Indicator Data'!AP45)/(AH$140-AH$139)*10)),1))</f>
        <v>0</v>
      </c>
      <c r="AI43" s="12">
        <f>IF('Indicator Data'!AQ45="No data","x",ROUND(IF('Indicator Data'!AQ45&gt;AI$140,10,IF('Indicator Data'!AQ45&lt;AI$139,0,10-(AI$140-'Indicator Data'!AQ45)/(AI$140-AI$139)*10)),1))</f>
        <v>0</v>
      </c>
      <c r="AJ43" s="52">
        <f t="shared" si="13"/>
        <v>0</v>
      </c>
      <c r="AK43" s="35">
        <f>'Indicator Data'!AK45+'Indicator Data'!AJ45*0.5+'Indicator Data'!AI45*0.25</f>
        <v>61196</v>
      </c>
      <c r="AL43" s="42">
        <f>AK43/'Indicator Data'!BB45</f>
        <v>1</v>
      </c>
      <c r="AM43" s="52">
        <f t="shared" si="14"/>
        <v>10</v>
      </c>
      <c r="AN43" s="42">
        <f>IF('Indicator Data'!AL45="No data","x",'Indicator Data'!AL45/'Indicator Data'!BB45)</f>
        <v>9.98790770638604E-2</v>
      </c>
      <c r="AO43" s="12">
        <f t="shared" si="15"/>
        <v>5</v>
      </c>
      <c r="AP43" s="52">
        <f t="shared" si="16"/>
        <v>5</v>
      </c>
      <c r="AQ43" s="36">
        <f t="shared" si="17"/>
        <v>5.5</v>
      </c>
      <c r="AR43" s="55">
        <f t="shared" si="18"/>
        <v>3.2</v>
      </c>
      <c r="AU43" s="11">
        <v>1.6</v>
      </c>
    </row>
    <row r="44" spans="1:47" s="11" customFormat="1" x14ac:dyDescent="0.25">
      <c r="A44" s="11" t="s">
        <v>363</v>
      </c>
      <c r="B44" s="30" t="s">
        <v>10</v>
      </c>
      <c r="C44" s="30" t="s">
        <v>491</v>
      </c>
      <c r="D44" s="12">
        <f>ROUND(IF('Indicator Data'!O46="No data",IF((0.1284*LN('Indicator Data'!BA46)-0.4735)&gt;D$140,0,IF((0.1284*LN('Indicator Data'!BA46)-0.4735)&lt;D$139,10,(D$140-(0.1284*LN('Indicator Data'!BA46)-0.4735))/(D$140-D$139)*10)),IF('Indicator Data'!O46&gt;D$140,0,IF('Indicator Data'!O46&lt;D$139,10,(D$140-'Indicator Data'!O46)/(D$140-D$139)*10))),1)</f>
        <v>6.7</v>
      </c>
      <c r="E44" s="12">
        <f>IF('Indicator Data'!P46="No data","x",ROUND(IF('Indicator Data'!P46&gt;E$140,10,IF('Indicator Data'!P46&lt;E$139,0,10-(E$140-'Indicator Data'!P46)/(E$140-E$139)*10)),1))</f>
        <v>8.1999999999999993</v>
      </c>
      <c r="F44" s="52">
        <f t="shared" si="0"/>
        <v>7.5</v>
      </c>
      <c r="G44" s="12">
        <f>IF('Indicator Data'!AG46="No data","x",ROUND(IF('Indicator Data'!AG46&gt;G$140,10,IF('Indicator Data'!AG46&lt;G$139,0,10-(G$140-'Indicator Data'!AG46)/(G$140-G$139)*10)),1))</f>
        <v>8.3000000000000007</v>
      </c>
      <c r="H44" s="12">
        <f>IF('Indicator Data'!AH46="No data","x",ROUND(IF('Indicator Data'!AH46&gt;H$140,10,IF('Indicator Data'!AH46&lt;H$139,0,10-(H$140-'Indicator Data'!AH46)/(H$140-H$139)*10)),1))</f>
        <v>2.8</v>
      </c>
      <c r="I44" s="52">
        <f t="shared" si="1"/>
        <v>5.6</v>
      </c>
      <c r="J44" s="35">
        <f>SUM('Indicator Data'!R46,SUM('Indicator Data'!S46:T46)*1000000)</f>
        <v>791765741</v>
      </c>
      <c r="K44" s="35">
        <f>J44/'Indicator Data'!BD46</f>
        <v>203.34147307984489</v>
      </c>
      <c r="L44" s="12">
        <f t="shared" si="2"/>
        <v>4.0999999999999996</v>
      </c>
      <c r="M44" s="12">
        <f>IF('Indicator Data'!U46="No data","x",ROUND(IF('Indicator Data'!U46&gt;M$140,10,IF('Indicator Data'!U46&lt;M$139,0,10-(M$140-'Indicator Data'!U46)/(M$140-M$139)*10)),1))</f>
        <v>4.2</v>
      </c>
      <c r="N44" s="125">
        <f>'Indicator Data'!Q46/'Indicator Data'!BD46*1000000</f>
        <v>19.8188867236336</v>
      </c>
      <c r="O44" s="12">
        <f t="shared" si="3"/>
        <v>2</v>
      </c>
      <c r="P44" s="52">
        <f t="shared" si="4"/>
        <v>3.4</v>
      </c>
      <c r="Q44" s="45">
        <f t="shared" si="5"/>
        <v>6</v>
      </c>
      <c r="R44" s="35">
        <f>IF(AND('Indicator Data'!AM46="No data",'Indicator Data'!AN46="No data"),0,SUM('Indicator Data'!AM46:AO46))</f>
        <v>0</v>
      </c>
      <c r="S44" s="12">
        <f t="shared" si="6"/>
        <v>0</v>
      </c>
      <c r="T44" s="41">
        <f>R44/'Indicator Data'!$BB46</f>
        <v>0</v>
      </c>
      <c r="U44" s="12">
        <f t="shared" si="7"/>
        <v>0</v>
      </c>
      <c r="V44" s="13">
        <f t="shared" si="8"/>
        <v>0</v>
      </c>
      <c r="W44" s="12">
        <f>IF('Indicator Data'!AB46="No data","x",ROUND(IF('Indicator Data'!AB46&gt;W$140,10,IF('Indicator Data'!AB46&lt;W$139,0,10-(W$140-'Indicator Data'!AB46)/(W$140-W$139)*10)),1))</f>
        <v>0.6</v>
      </c>
      <c r="X44" s="12">
        <f>IF('Indicator Data'!AA46="No data","x",ROUND(IF('Indicator Data'!AA46&gt;X$140,10,IF('Indicator Data'!AA46&lt;X$139,0,10-(X$140-'Indicator Data'!AA46)/(X$140-X$139)*10)),1))</f>
        <v>3.3</v>
      </c>
      <c r="Y44" s="12">
        <f>IF('Indicator Data'!AF46="No data","x",ROUND(IF('Indicator Data'!AF46&gt;Y$140,10,IF('Indicator Data'!AF46&lt;Y$139,0,10-(Y$140-'Indicator Data'!AF46)/(Y$140-Y$139)*10)),1))</f>
        <v>2.8</v>
      </c>
      <c r="Z44" s="129">
        <f>IF('Indicator Data'!AC46="No data","x",'Indicator Data'!AC46/'Indicator Data'!$BB46*100000)</f>
        <v>0</v>
      </c>
      <c r="AA44" s="127">
        <f t="shared" si="9"/>
        <v>0</v>
      </c>
      <c r="AB44" s="129" t="str">
        <f>IF('Indicator Data'!AD46="No data","x",'Indicator Data'!AD46/'Indicator Data'!$BB46*100000)</f>
        <v>x</v>
      </c>
      <c r="AC44" s="127" t="str">
        <f t="shared" si="10"/>
        <v>x</v>
      </c>
      <c r="AD44" s="52">
        <f t="shared" si="11"/>
        <v>1.7</v>
      </c>
      <c r="AE44" s="12">
        <f>IF('Indicator Data'!V46="No data","x",ROUND(IF('Indicator Data'!V46&gt;AE$140,10,IF('Indicator Data'!V46&lt;AE$139,0,10-(AE$140-'Indicator Data'!V46)/(AE$140-AE$139)*10)),1))</f>
        <v>6.2</v>
      </c>
      <c r="AF44" s="12">
        <f>IF('Indicator Data'!W46="No data","x",ROUND(IF('Indicator Data'!W46&gt;AF$140,10,IF('Indicator Data'!W46&lt;AF$139,0,10-(AF$140-'Indicator Data'!W46)/(AF$140-AF$139)*10)),1))</f>
        <v>8.6999999999999993</v>
      </c>
      <c r="AG44" s="52">
        <f t="shared" si="12"/>
        <v>7.5</v>
      </c>
      <c r="AH44" s="12">
        <f>IF('Indicator Data'!AP46="No data","x",ROUND(IF('Indicator Data'!AP46&gt;AH$140,10,IF('Indicator Data'!AP46&lt;AH$139,0,10-(AH$140-'Indicator Data'!AP46)/(AH$140-AH$139)*10)),1))</f>
        <v>8.1</v>
      </c>
      <c r="AI44" s="12">
        <f>IF('Indicator Data'!AQ46="No data","x",ROUND(IF('Indicator Data'!AQ46&gt;AI$140,10,IF('Indicator Data'!AQ46&lt;AI$139,0,10-(AI$140-'Indicator Data'!AQ46)/(AI$140-AI$139)*10)),1))</f>
        <v>0</v>
      </c>
      <c r="AJ44" s="52">
        <f t="shared" si="13"/>
        <v>4.0999999999999996</v>
      </c>
      <c r="AK44" s="35">
        <f>'Indicator Data'!AK46+'Indicator Data'!AJ46*0.5+'Indicator Data'!AI46*0.25</f>
        <v>360249</v>
      </c>
      <c r="AL44" s="42">
        <f>AK44/'Indicator Data'!BB46</f>
        <v>1</v>
      </c>
      <c r="AM44" s="52">
        <f t="shared" si="14"/>
        <v>10</v>
      </c>
      <c r="AN44" s="42">
        <f>IF('Indicator Data'!AL46="No data","x",'Indicator Data'!AL46/'Indicator Data'!BB46)</f>
        <v>0.21500736990248412</v>
      </c>
      <c r="AO44" s="12">
        <f t="shared" si="15"/>
        <v>10</v>
      </c>
      <c r="AP44" s="52">
        <f t="shared" si="16"/>
        <v>10</v>
      </c>
      <c r="AQ44" s="36">
        <f t="shared" si="17"/>
        <v>8</v>
      </c>
      <c r="AR44" s="55">
        <f t="shared" si="18"/>
        <v>5.2</v>
      </c>
      <c r="AU44" s="11">
        <v>2</v>
      </c>
    </row>
    <row r="45" spans="1:47" s="11" customFormat="1" x14ac:dyDescent="0.25">
      <c r="A45" s="11" t="s">
        <v>365</v>
      </c>
      <c r="B45" s="30" t="s">
        <v>10</v>
      </c>
      <c r="C45" s="30" t="s">
        <v>493</v>
      </c>
      <c r="D45" s="12">
        <f>ROUND(IF('Indicator Data'!O47="No data",IF((0.1284*LN('Indicator Data'!BA47)-0.4735)&gt;D$140,0,IF((0.1284*LN('Indicator Data'!BA47)-0.4735)&lt;D$139,10,(D$140-(0.1284*LN('Indicator Data'!BA47)-0.4735))/(D$140-D$139)*10)),IF('Indicator Data'!O47&gt;D$140,0,IF('Indicator Data'!O47&lt;D$139,10,(D$140-'Indicator Data'!O47)/(D$140-D$139)*10))),1)</f>
        <v>6.7</v>
      </c>
      <c r="E45" s="12">
        <f>IF('Indicator Data'!P47="No data","x",ROUND(IF('Indicator Data'!P47&gt;E$140,10,IF('Indicator Data'!P47&lt;E$139,0,10-(E$140-'Indicator Data'!P47)/(E$140-E$139)*10)),1))</f>
        <v>5.7</v>
      </c>
      <c r="F45" s="52">
        <f t="shared" si="0"/>
        <v>6.2</v>
      </c>
      <c r="G45" s="12">
        <f>IF('Indicator Data'!AG47="No data","x",ROUND(IF('Indicator Data'!AG47&gt;G$140,10,IF('Indicator Data'!AG47&lt;G$139,0,10-(G$140-'Indicator Data'!AG47)/(G$140-G$139)*10)),1))</f>
        <v>8.3000000000000007</v>
      </c>
      <c r="H45" s="12">
        <f>IF('Indicator Data'!AH47="No data","x",ROUND(IF('Indicator Data'!AH47&gt;H$140,10,IF('Indicator Data'!AH47&lt;H$139,0,10-(H$140-'Indicator Data'!AH47)/(H$140-H$139)*10)),1))</f>
        <v>2</v>
      </c>
      <c r="I45" s="52">
        <f t="shared" si="1"/>
        <v>5.2</v>
      </c>
      <c r="J45" s="35">
        <f>SUM('Indicator Data'!R47,SUM('Indicator Data'!S47:T47)*1000000)</f>
        <v>791765741</v>
      </c>
      <c r="K45" s="35">
        <f>J45/'Indicator Data'!BD47</f>
        <v>203.34147307984489</v>
      </c>
      <c r="L45" s="12">
        <f t="shared" si="2"/>
        <v>4.0999999999999996</v>
      </c>
      <c r="M45" s="12">
        <f>IF('Indicator Data'!U47="No data","x",ROUND(IF('Indicator Data'!U47&gt;M$140,10,IF('Indicator Data'!U47&lt;M$139,0,10-(M$140-'Indicator Data'!U47)/(M$140-M$139)*10)),1))</f>
        <v>4.2</v>
      </c>
      <c r="N45" s="125">
        <f>'Indicator Data'!Q47/'Indicator Data'!BD47*1000000</f>
        <v>19.8188867236336</v>
      </c>
      <c r="O45" s="12">
        <f t="shared" si="3"/>
        <v>2</v>
      </c>
      <c r="P45" s="52">
        <f t="shared" si="4"/>
        <v>3.4</v>
      </c>
      <c r="Q45" s="45">
        <f t="shared" si="5"/>
        <v>5.3</v>
      </c>
      <c r="R45" s="35">
        <f>IF(AND('Indicator Data'!AM47="No data",'Indicator Data'!AN47="No data"),0,SUM('Indicator Data'!AM47:AO47))</f>
        <v>0</v>
      </c>
      <c r="S45" s="12">
        <f t="shared" si="6"/>
        <v>0</v>
      </c>
      <c r="T45" s="41">
        <f>R45/'Indicator Data'!$BB47</f>
        <v>0</v>
      </c>
      <c r="U45" s="12">
        <f t="shared" si="7"/>
        <v>0</v>
      </c>
      <c r="V45" s="13">
        <f t="shared" si="8"/>
        <v>0</v>
      </c>
      <c r="W45" s="12">
        <f>IF('Indicator Data'!AB47="No data","x",ROUND(IF('Indicator Data'!AB47&gt;W$140,10,IF('Indicator Data'!AB47&lt;W$139,0,10-(W$140-'Indicator Data'!AB47)/(W$140-W$139)*10)),1))</f>
        <v>0.6</v>
      </c>
      <c r="X45" s="12">
        <f>IF('Indicator Data'!AA47="No data","x",ROUND(IF('Indicator Data'!AA47&gt;X$140,10,IF('Indicator Data'!AA47&lt;X$139,0,10-(X$140-'Indicator Data'!AA47)/(X$140-X$139)*10)),1))</f>
        <v>3.3</v>
      </c>
      <c r="Y45" s="12">
        <f>IF('Indicator Data'!AF47="No data","x",ROUND(IF('Indicator Data'!AF47&gt;Y$140,10,IF('Indicator Data'!AF47&lt;Y$139,0,10-(Y$140-'Indicator Data'!AF47)/(Y$140-Y$139)*10)),1))</f>
        <v>2.8</v>
      </c>
      <c r="Z45" s="129">
        <f>IF('Indicator Data'!AC47="No data","x",'Indicator Data'!AC47/'Indicator Data'!$BB47*100000)</f>
        <v>0</v>
      </c>
      <c r="AA45" s="127">
        <f t="shared" si="9"/>
        <v>0</v>
      </c>
      <c r="AB45" s="129" t="str">
        <f>IF('Indicator Data'!AD47="No data","x",'Indicator Data'!AD47/'Indicator Data'!$BB47*100000)</f>
        <v>x</v>
      </c>
      <c r="AC45" s="127" t="str">
        <f t="shared" si="10"/>
        <v>x</v>
      </c>
      <c r="AD45" s="52">
        <f t="shared" si="11"/>
        <v>1.7</v>
      </c>
      <c r="AE45" s="12">
        <f>IF('Indicator Data'!V47="No data","x",ROUND(IF('Indicator Data'!V47&gt;AE$140,10,IF('Indicator Data'!V47&lt;AE$139,0,10-(AE$140-'Indicator Data'!V47)/(AE$140-AE$139)*10)),1))</f>
        <v>2.2000000000000002</v>
      </c>
      <c r="AF45" s="12">
        <f>IF('Indicator Data'!W47="No data","x",ROUND(IF('Indicator Data'!W47&gt;AF$140,10,IF('Indicator Data'!W47&lt;AF$139,0,10-(AF$140-'Indicator Data'!W47)/(AF$140-AF$139)*10)),1))</f>
        <v>7.1</v>
      </c>
      <c r="AG45" s="52">
        <f t="shared" si="12"/>
        <v>4.7</v>
      </c>
      <c r="AH45" s="12">
        <f>IF('Indicator Data'!AP47="No data","x",ROUND(IF('Indicator Data'!AP47&gt;AH$140,10,IF('Indicator Data'!AP47&lt;AH$139,0,10-(AH$140-'Indicator Data'!AP47)/(AH$140-AH$139)*10)),1))</f>
        <v>9.6</v>
      </c>
      <c r="AI45" s="12">
        <f>IF('Indicator Data'!AQ47="No data","x",ROUND(IF('Indicator Data'!AQ47&gt;AI$140,10,IF('Indicator Data'!AQ47&lt;AI$139,0,10-(AI$140-'Indicator Data'!AQ47)/(AI$140-AI$139)*10)),1))</f>
        <v>0.6</v>
      </c>
      <c r="AJ45" s="52">
        <f t="shared" si="13"/>
        <v>5.0999999999999996</v>
      </c>
      <c r="AK45" s="35">
        <f>'Indicator Data'!AK47+'Indicator Data'!AJ47*0.5+'Indicator Data'!AI47*0.25</f>
        <v>320447</v>
      </c>
      <c r="AL45" s="42">
        <f>AK45/'Indicator Data'!BB47</f>
        <v>1</v>
      </c>
      <c r="AM45" s="52">
        <f t="shared" si="14"/>
        <v>10</v>
      </c>
      <c r="AN45" s="42">
        <f>IF('Indicator Data'!AL47="No data","x",'Indicator Data'!AL47/'Indicator Data'!BB47)</f>
        <v>0.23200753946830524</v>
      </c>
      <c r="AO45" s="12">
        <f t="shared" si="15"/>
        <v>10</v>
      </c>
      <c r="AP45" s="52">
        <f t="shared" si="16"/>
        <v>10</v>
      </c>
      <c r="AQ45" s="36">
        <f t="shared" si="17"/>
        <v>7.7</v>
      </c>
      <c r="AR45" s="55">
        <f t="shared" si="18"/>
        <v>5</v>
      </c>
      <c r="AU45" s="11">
        <v>2.2000000000000002</v>
      </c>
    </row>
    <row r="46" spans="1:47" s="11" customFormat="1" x14ac:dyDescent="0.25">
      <c r="A46" s="11" t="s">
        <v>368</v>
      </c>
      <c r="B46" s="30" t="s">
        <v>10</v>
      </c>
      <c r="C46" s="30" t="s">
        <v>496</v>
      </c>
      <c r="D46" s="12">
        <f>ROUND(IF('Indicator Data'!O48="No data",IF((0.1284*LN('Indicator Data'!BA48)-0.4735)&gt;D$140,0,IF((0.1284*LN('Indicator Data'!BA48)-0.4735)&lt;D$139,10,(D$140-(0.1284*LN('Indicator Data'!BA48)-0.4735))/(D$140-D$139)*10)),IF('Indicator Data'!O48&gt;D$140,0,IF('Indicator Data'!O48&lt;D$139,10,(D$140-'Indicator Data'!O48)/(D$140-D$139)*10))),1)</f>
        <v>6.7</v>
      </c>
      <c r="E46" s="12">
        <f>IF('Indicator Data'!P48="No data","x",ROUND(IF('Indicator Data'!P48&gt;E$140,10,IF('Indicator Data'!P48&lt;E$139,0,10-(E$140-'Indicator Data'!P48)/(E$140-E$139)*10)),1))</f>
        <v>0</v>
      </c>
      <c r="F46" s="52">
        <f t="shared" si="0"/>
        <v>4.0999999999999996</v>
      </c>
      <c r="G46" s="12">
        <f>IF('Indicator Data'!AG48="No data","x",ROUND(IF('Indicator Data'!AG48&gt;G$140,10,IF('Indicator Data'!AG48&lt;G$139,0,10-(G$140-'Indicator Data'!AG48)/(G$140-G$139)*10)),1))</f>
        <v>8.3000000000000007</v>
      </c>
      <c r="H46" s="12">
        <f>IF('Indicator Data'!AH48="No data","x",ROUND(IF('Indicator Data'!AH48&gt;H$140,10,IF('Indicator Data'!AH48&lt;H$139,0,10-(H$140-'Indicator Data'!AH48)/(H$140-H$139)*10)),1))</f>
        <v>1.3</v>
      </c>
      <c r="I46" s="52">
        <f t="shared" si="1"/>
        <v>4.8</v>
      </c>
      <c r="J46" s="35">
        <f>SUM('Indicator Data'!R48,SUM('Indicator Data'!S48:T48)*1000000)</f>
        <v>791765741</v>
      </c>
      <c r="K46" s="35">
        <f>J46/'Indicator Data'!BD48</f>
        <v>203.34147307984489</v>
      </c>
      <c r="L46" s="12">
        <f t="shared" si="2"/>
        <v>4.0999999999999996</v>
      </c>
      <c r="M46" s="12">
        <f>IF('Indicator Data'!U48="No data","x",ROUND(IF('Indicator Data'!U48&gt;M$140,10,IF('Indicator Data'!U48&lt;M$139,0,10-(M$140-'Indicator Data'!U48)/(M$140-M$139)*10)),1))</f>
        <v>4.2</v>
      </c>
      <c r="N46" s="125">
        <f>'Indicator Data'!Q48/'Indicator Data'!BD48*1000000</f>
        <v>19.8188867236336</v>
      </c>
      <c r="O46" s="12">
        <f t="shared" si="3"/>
        <v>2</v>
      </c>
      <c r="P46" s="52">
        <f t="shared" si="4"/>
        <v>3.4</v>
      </c>
      <c r="Q46" s="45">
        <f t="shared" si="5"/>
        <v>4.0999999999999996</v>
      </c>
      <c r="R46" s="35">
        <f>IF(AND('Indicator Data'!AM48="No data",'Indicator Data'!AN48="No data"),0,SUM('Indicator Data'!AM48:AO48))</f>
        <v>0</v>
      </c>
      <c r="S46" s="12">
        <f t="shared" si="6"/>
        <v>0</v>
      </c>
      <c r="T46" s="41">
        <f>R46/'Indicator Data'!$BB48</f>
        <v>0</v>
      </c>
      <c r="U46" s="12">
        <f t="shared" si="7"/>
        <v>0</v>
      </c>
      <c r="V46" s="13">
        <f t="shared" si="8"/>
        <v>0</v>
      </c>
      <c r="W46" s="12">
        <f>IF('Indicator Data'!AB48="No data","x",ROUND(IF('Indicator Data'!AB48&gt;W$140,10,IF('Indicator Data'!AB48&lt;W$139,0,10-(W$140-'Indicator Data'!AB48)/(W$140-W$139)*10)),1))</f>
        <v>0.6</v>
      </c>
      <c r="X46" s="12">
        <f>IF('Indicator Data'!AA48="No data","x",ROUND(IF('Indicator Data'!AA48&gt;X$140,10,IF('Indicator Data'!AA48&lt;X$139,0,10-(X$140-'Indicator Data'!AA48)/(X$140-X$139)*10)),1))</f>
        <v>3.3</v>
      </c>
      <c r="Y46" s="12">
        <f>IF('Indicator Data'!AF48="No data","x",ROUND(IF('Indicator Data'!AF48&gt;Y$140,10,IF('Indicator Data'!AF48&lt;Y$139,0,10-(Y$140-'Indicator Data'!AF48)/(Y$140-Y$139)*10)),1))</f>
        <v>2.8</v>
      </c>
      <c r="Z46" s="129">
        <f>IF('Indicator Data'!AC48="No data","x",'Indicator Data'!AC48/'Indicator Data'!$BB48*100000)</f>
        <v>0</v>
      </c>
      <c r="AA46" s="127">
        <f t="shared" si="9"/>
        <v>0</v>
      </c>
      <c r="AB46" s="129" t="str">
        <f>IF('Indicator Data'!AD48="No data","x",'Indicator Data'!AD48/'Indicator Data'!$BB48*100000)</f>
        <v>x</v>
      </c>
      <c r="AC46" s="127" t="str">
        <f t="shared" si="10"/>
        <v>x</v>
      </c>
      <c r="AD46" s="52">
        <f t="shared" si="11"/>
        <v>1.7</v>
      </c>
      <c r="AE46" s="12">
        <f>IF('Indicator Data'!V48="No data","x",ROUND(IF('Indicator Data'!V48&gt;AE$140,10,IF('Indicator Data'!V48&lt;AE$139,0,10-(AE$140-'Indicator Data'!V48)/(AE$140-AE$139)*10)),1))</f>
        <v>3.6</v>
      </c>
      <c r="AF46" s="12">
        <f>IF('Indicator Data'!W48="No data","x",ROUND(IF('Indicator Data'!W48&gt;AF$140,10,IF('Indicator Data'!W48&lt;AF$139,0,10-(AF$140-'Indicator Data'!W48)/(AF$140-AF$139)*10)),1))</f>
        <v>3.6</v>
      </c>
      <c r="AG46" s="52">
        <f t="shared" si="12"/>
        <v>3.6</v>
      </c>
      <c r="AH46" s="12">
        <f>IF('Indicator Data'!AP48="No data","x",ROUND(IF('Indicator Data'!AP48&gt;AH$140,10,IF('Indicator Data'!AP48&lt;AH$139,0,10-(AH$140-'Indicator Data'!AP48)/(AH$140-AH$139)*10)),1))</f>
        <v>0</v>
      </c>
      <c r="AI46" s="12">
        <f>IF('Indicator Data'!AQ48="No data","x",ROUND(IF('Indicator Data'!AQ48&gt;AI$140,10,IF('Indicator Data'!AQ48&lt;AI$139,0,10-(AI$140-'Indicator Data'!AQ48)/(AI$140-AI$139)*10)),1))</f>
        <v>0</v>
      </c>
      <c r="AJ46" s="52">
        <f t="shared" si="13"/>
        <v>0</v>
      </c>
      <c r="AK46" s="35">
        <f>'Indicator Data'!AK48+'Indicator Data'!AJ48*0.5+'Indicator Data'!AI48*0.25</f>
        <v>138526</v>
      </c>
      <c r="AL46" s="42">
        <f>AK46/'Indicator Data'!BB48</f>
        <v>1</v>
      </c>
      <c r="AM46" s="52">
        <f t="shared" si="14"/>
        <v>10</v>
      </c>
      <c r="AN46" s="42">
        <f>IF('Indicator Data'!AL48="No data","x",'Indicator Data'!AL48/'Indicator Data'!BB48)</f>
        <v>1.0265220969348714E-2</v>
      </c>
      <c r="AO46" s="12">
        <f t="shared" si="15"/>
        <v>0.5</v>
      </c>
      <c r="AP46" s="52">
        <f t="shared" si="16"/>
        <v>0.5</v>
      </c>
      <c r="AQ46" s="36">
        <f t="shared" si="17"/>
        <v>4.9000000000000004</v>
      </c>
      <c r="AR46" s="55">
        <f t="shared" si="18"/>
        <v>2.8</v>
      </c>
      <c r="AU46" s="11">
        <v>1.2</v>
      </c>
    </row>
    <row r="47" spans="1:47" s="11" customFormat="1" x14ac:dyDescent="0.25">
      <c r="A47" s="11" t="s">
        <v>364</v>
      </c>
      <c r="B47" s="30" t="s">
        <v>10</v>
      </c>
      <c r="C47" s="30" t="s">
        <v>492</v>
      </c>
      <c r="D47" s="12">
        <f>ROUND(IF('Indicator Data'!O49="No data",IF((0.1284*LN('Indicator Data'!BA49)-0.4735)&gt;D$140,0,IF((0.1284*LN('Indicator Data'!BA49)-0.4735)&lt;D$139,10,(D$140-(0.1284*LN('Indicator Data'!BA49)-0.4735))/(D$140-D$139)*10)),IF('Indicator Data'!O49&gt;D$140,0,IF('Indicator Data'!O49&lt;D$139,10,(D$140-'Indicator Data'!O49)/(D$140-D$139)*10))),1)</f>
        <v>6.7</v>
      </c>
      <c r="E47" s="12">
        <f>IF('Indicator Data'!P49="No data","x",ROUND(IF('Indicator Data'!P49&gt;E$140,10,IF('Indicator Data'!P49&lt;E$139,0,10-(E$140-'Indicator Data'!P49)/(E$140-E$139)*10)),1))</f>
        <v>9.1</v>
      </c>
      <c r="F47" s="52">
        <f t="shared" si="0"/>
        <v>8.1</v>
      </c>
      <c r="G47" s="12">
        <f>IF('Indicator Data'!AG49="No data","x",ROUND(IF('Indicator Data'!AG49&gt;G$140,10,IF('Indicator Data'!AG49&lt;G$139,0,10-(G$140-'Indicator Data'!AG49)/(G$140-G$139)*10)),1))</f>
        <v>8.3000000000000007</v>
      </c>
      <c r="H47" s="12">
        <f>IF('Indicator Data'!AH49="No data","x",ROUND(IF('Indicator Data'!AH49&gt;H$140,10,IF('Indicator Data'!AH49&lt;H$139,0,10-(H$140-'Indicator Data'!AH49)/(H$140-H$139)*10)),1))</f>
        <v>0.8</v>
      </c>
      <c r="I47" s="52">
        <f t="shared" si="1"/>
        <v>4.5999999999999996</v>
      </c>
      <c r="J47" s="35">
        <f>SUM('Indicator Data'!R49,SUM('Indicator Data'!S49:T49)*1000000)</f>
        <v>791765741</v>
      </c>
      <c r="K47" s="35">
        <f>J47/'Indicator Data'!BD49</f>
        <v>203.34147307984489</v>
      </c>
      <c r="L47" s="12">
        <f t="shared" si="2"/>
        <v>4.0999999999999996</v>
      </c>
      <c r="M47" s="12">
        <f>IF('Indicator Data'!U49="No data","x",ROUND(IF('Indicator Data'!U49&gt;M$140,10,IF('Indicator Data'!U49&lt;M$139,0,10-(M$140-'Indicator Data'!U49)/(M$140-M$139)*10)),1))</f>
        <v>4.2</v>
      </c>
      <c r="N47" s="125">
        <f>'Indicator Data'!Q49/'Indicator Data'!BD49*1000000</f>
        <v>19.8188867236336</v>
      </c>
      <c r="O47" s="12">
        <f t="shared" si="3"/>
        <v>2</v>
      </c>
      <c r="P47" s="52">
        <f t="shared" si="4"/>
        <v>3.4</v>
      </c>
      <c r="Q47" s="45">
        <f t="shared" si="5"/>
        <v>6.1</v>
      </c>
      <c r="R47" s="35">
        <f>IF(AND('Indicator Data'!AM49="No data",'Indicator Data'!AN49="No data"),0,SUM('Indicator Data'!AM49:AO49))</f>
        <v>0</v>
      </c>
      <c r="S47" s="12">
        <f t="shared" si="6"/>
        <v>0</v>
      </c>
      <c r="T47" s="41">
        <f>R47/'Indicator Data'!$BB49</f>
        <v>0</v>
      </c>
      <c r="U47" s="12">
        <f t="shared" si="7"/>
        <v>0</v>
      </c>
      <c r="V47" s="13">
        <f t="shared" si="8"/>
        <v>0</v>
      </c>
      <c r="W47" s="12">
        <f>IF('Indicator Data'!AB49="No data","x",ROUND(IF('Indicator Data'!AB49&gt;W$140,10,IF('Indicator Data'!AB49&lt;W$139,0,10-(W$140-'Indicator Data'!AB49)/(W$140-W$139)*10)),1))</f>
        <v>0.6</v>
      </c>
      <c r="X47" s="12">
        <f>IF('Indicator Data'!AA49="No data","x",ROUND(IF('Indicator Data'!AA49&gt;X$140,10,IF('Indicator Data'!AA49&lt;X$139,0,10-(X$140-'Indicator Data'!AA49)/(X$140-X$139)*10)),1))</f>
        <v>3.3</v>
      </c>
      <c r="Y47" s="12">
        <f>IF('Indicator Data'!AF49="No data","x",ROUND(IF('Indicator Data'!AF49&gt;Y$140,10,IF('Indicator Data'!AF49&lt;Y$139,0,10-(Y$140-'Indicator Data'!AF49)/(Y$140-Y$139)*10)),1))</f>
        <v>2.8</v>
      </c>
      <c r="Z47" s="129">
        <f>IF('Indicator Data'!AC49="No data","x",'Indicator Data'!AC49/'Indicator Data'!$BB49*100000)</f>
        <v>0</v>
      </c>
      <c r="AA47" s="127">
        <f t="shared" si="9"/>
        <v>0</v>
      </c>
      <c r="AB47" s="129" t="str">
        <f>IF('Indicator Data'!AD49="No data","x",'Indicator Data'!AD49/'Indicator Data'!$BB49*100000)</f>
        <v>x</v>
      </c>
      <c r="AC47" s="127" t="str">
        <f t="shared" si="10"/>
        <v>x</v>
      </c>
      <c r="AD47" s="52">
        <f t="shared" si="11"/>
        <v>1.7</v>
      </c>
      <c r="AE47" s="12">
        <f>IF('Indicator Data'!V49="No data","x",ROUND(IF('Indicator Data'!V49&gt;AE$140,10,IF('Indicator Data'!V49&lt;AE$139,0,10-(AE$140-'Indicator Data'!V49)/(AE$140-AE$139)*10)),1))</f>
        <v>4.8</v>
      </c>
      <c r="AF47" s="12">
        <f>IF('Indicator Data'!W49="No data","x",ROUND(IF('Indicator Data'!W49&gt;AF$140,10,IF('Indicator Data'!W49&lt;AF$139,0,10-(AF$140-'Indicator Data'!W49)/(AF$140-AF$139)*10)),1))</f>
        <v>7.1</v>
      </c>
      <c r="AG47" s="52">
        <f t="shared" si="12"/>
        <v>6</v>
      </c>
      <c r="AH47" s="12">
        <f>IF('Indicator Data'!AP49="No data","x",ROUND(IF('Indicator Data'!AP49&gt;AH$140,10,IF('Indicator Data'!AP49&lt;AH$139,0,10-(AH$140-'Indicator Data'!AP49)/(AH$140-AH$139)*10)),1))</f>
        <v>9.6</v>
      </c>
      <c r="AI47" s="12">
        <f>IF('Indicator Data'!AQ49="No data","x",ROUND(IF('Indicator Data'!AQ49&gt;AI$140,10,IF('Indicator Data'!AQ49&lt;AI$139,0,10-(AI$140-'Indicator Data'!AQ49)/(AI$140-AI$139)*10)),1))</f>
        <v>0.5</v>
      </c>
      <c r="AJ47" s="52">
        <f t="shared" si="13"/>
        <v>5.0999999999999996</v>
      </c>
      <c r="AK47" s="35">
        <f>'Indicator Data'!AK49+'Indicator Data'!AJ49*0.5+'Indicator Data'!AI49*0.25</f>
        <v>358027</v>
      </c>
      <c r="AL47" s="42">
        <f>AK47/'Indicator Data'!BB49</f>
        <v>1</v>
      </c>
      <c r="AM47" s="52">
        <f t="shared" si="14"/>
        <v>10</v>
      </c>
      <c r="AN47" s="42">
        <f>IF('Indicator Data'!AL49="No data","x",'Indicator Data'!AL49/'Indicator Data'!BB49)</f>
        <v>0.21344538261080867</v>
      </c>
      <c r="AO47" s="12">
        <f t="shared" si="15"/>
        <v>10</v>
      </c>
      <c r="AP47" s="52">
        <f t="shared" si="16"/>
        <v>10</v>
      </c>
      <c r="AQ47" s="36">
        <f t="shared" si="17"/>
        <v>7.9</v>
      </c>
      <c r="AR47" s="55">
        <f t="shared" si="18"/>
        <v>5.0999999999999996</v>
      </c>
      <c r="AU47" s="11">
        <v>2.1</v>
      </c>
    </row>
    <row r="48" spans="1:47" s="11" customFormat="1" x14ac:dyDescent="0.25">
      <c r="A48" s="11" t="s">
        <v>370</v>
      </c>
      <c r="B48" s="30" t="s">
        <v>10</v>
      </c>
      <c r="C48" s="30" t="s">
        <v>498</v>
      </c>
      <c r="D48" s="12">
        <f>ROUND(IF('Indicator Data'!O50="No data",IF((0.1284*LN('Indicator Data'!BA50)-0.4735)&gt;D$140,0,IF((0.1284*LN('Indicator Data'!BA50)-0.4735)&lt;D$139,10,(D$140-(0.1284*LN('Indicator Data'!BA50)-0.4735))/(D$140-D$139)*10)),IF('Indicator Data'!O50&gt;D$140,0,IF('Indicator Data'!O50&lt;D$139,10,(D$140-'Indicator Data'!O50)/(D$140-D$139)*10))),1)</f>
        <v>6.7</v>
      </c>
      <c r="E48" s="12">
        <f>IF('Indicator Data'!P50="No data","x",ROUND(IF('Indicator Data'!P50&gt;E$140,10,IF('Indicator Data'!P50&lt;E$139,0,10-(E$140-'Indicator Data'!P50)/(E$140-E$139)*10)),1))</f>
        <v>10</v>
      </c>
      <c r="F48" s="52">
        <f t="shared" si="0"/>
        <v>8.9</v>
      </c>
      <c r="G48" s="12">
        <f>IF('Indicator Data'!AG50="No data","x",ROUND(IF('Indicator Data'!AG50&gt;G$140,10,IF('Indicator Data'!AG50&lt;G$139,0,10-(G$140-'Indicator Data'!AG50)/(G$140-G$139)*10)),1))</f>
        <v>8.3000000000000007</v>
      </c>
      <c r="H48" s="12">
        <f>IF('Indicator Data'!AH50="No data","x",ROUND(IF('Indicator Data'!AH50&gt;H$140,10,IF('Indicator Data'!AH50&lt;H$139,0,10-(H$140-'Indicator Data'!AH50)/(H$140-H$139)*10)),1))</f>
        <v>2.5</v>
      </c>
      <c r="I48" s="52">
        <f t="shared" si="1"/>
        <v>5.4</v>
      </c>
      <c r="J48" s="35">
        <f>SUM('Indicator Data'!R50,SUM('Indicator Data'!S50:T50)*1000000)</f>
        <v>791765741</v>
      </c>
      <c r="K48" s="35">
        <f>J48/'Indicator Data'!BD50</f>
        <v>203.34147307984489</v>
      </c>
      <c r="L48" s="12">
        <f t="shared" si="2"/>
        <v>4.0999999999999996</v>
      </c>
      <c r="M48" s="12">
        <f>IF('Indicator Data'!U50="No data","x",ROUND(IF('Indicator Data'!U50&gt;M$140,10,IF('Indicator Data'!U50&lt;M$139,0,10-(M$140-'Indicator Data'!U50)/(M$140-M$139)*10)),1))</f>
        <v>4.2</v>
      </c>
      <c r="N48" s="125">
        <f>'Indicator Data'!Q50/'Indicator Data'!BD50*1000000</f>
        <v>19.8188867236336</v>
      </c>
      <c r="O48" s="12">
        <f t="shared" si="3"/>
        <v>2</v>
      </c>
      <c r="P48" s="52">
        <f t="shared" si="4"/>
        <v>3.4</v>
      </c>
      <c r="Q48" s="45">
        <f t="shared" si="5"/>
        <v>6.7</v>
      </c>
      <c r="R48" s="35">
        <f>IF(AND('Indicator Data'!AM50="No data",'Indicator Data'!AN50="No data"),0,SUM('Indicator Data'!AM50:AO50))</f>
        <v>0</v>
      </c>
      <c r="S48" s="12">
        <f t="shared" si="6"/>
        <v>0</v>
      </c>
      <c r="T48" s="41">
        <f>R48/'Indicator Data'!$BB50</f>
        <v>0</v>
      </c>
      <c r="U48" s="12">
        <f t="shared" si="7"/>
        <v>0</v>
      </c>
      <c r="V48" s="13">
        <f t="shared" si="8"/>
        <v>0</v>
      </c>
      <c r="W48" s="12">
        <f>IF('Indicator Data'!AB50="No data","x",ROUND(IF('Indicator Data'!AB50&gt;W$140,10,IF('Indicator Data'!AB50&lt;W$139,0,10-(W$140-'Indicator Data'!AB50)/(W$140-W$139)*10)),1))</f>
        <v>0.6</v>
      </c>
      <c r="X48" s="12">
        <f>IF('Indicator Data'!AA50="No data","x",ROUND(IF('Indicator Data'!AA50&gt;X$140,10,IF('Indicator Data'!AA50&lt;X$139,0,10-(X$140-'Indicator Data'!AA50)/(X$140-X$139)*10)),1))</f>
        <v>3.3</v>
      </c>
      <c r="Y48" s="12">
        <f>IF('Indicator Data'!AF50="No data","x",ROUND(IF('Indicator Data'!AF50&gt;Y$140,10,IF('Indicator Data'!AF50&lt;Y$139,0,10-(Y$140-'Indicator Data'!AF50)/(Y$140-Y$139)*10)),1))</f>
        <v>2.8</v>
      </c>
      <c r="Z48" s="129">
        <f>IF('Indicator Data'!AC50="No data","x",'Indicator Data'!AC50/'Indicator Data'!$BB50*100000)</f>
        <v>0</v>
      </c>
      <c r="AA48" s="127">
        <f t="shared" si="9"/>
        <v>0</v>
      </c>
      <c r="AB48" s="129" t="str">
        <f>IF('Indicator Data'!AD50="No data","x",'Indicator Data'!AD50/'Indicator Data'!$BB50*100000)</f>
        <v>x</v>
      </c>
      <c r="AC48" s="127" t="str">
        <f t="shared" si="10"/>
        <v>x</v>
      </c>
      <c r="AD48" s="52">
        <f t="shared" si="11"/>
        <v>1.7</v>
      </c>
      <c r="AE48" s="12">
        <f>IF('Indicator Data'!V50="No data","x",ROUND(IF('Indicator Data'!V50&gt;AE$140,10,IF('Indicator Data'!V50&lt;AE$139,0,10-(AE$140-'Indicator Data'!V50)/(AE$140-AE$139)*10)),1))</f>
        <v>4.5999999999999996</v>
      </c>
      <c r="AF48" s="12">
        <f>IF('Indicator Data'!W50="No data","x",ROUND(IF('Indicator Data'!W50&gt;AF$140,10,IF('Indicator Data'!W50&lt;AF$139,0,10-(AF$140-'Indicator Data'!W50)/(AF$140-AF$139)*10)),1))</f>
        <v>7.1</v>
      </c>
      <c r="AG48" s="52">
        <f t="shared" si="12"/>
        <v>5.9</v>
      </c>
      <c r="AH48" s="12">
        <f>IF('Indicator Data'!AP50="No data","x",ROUND(IF('Indicator Data'!AP50&gt;AH$140,10,IF('Indicator Data'!AP50&lt;AH$139,0,10-(AH$140-'Indicator Data'!AP50)/(AH$140-AH$139)*10)),1))</f>
        <v>9.6</v>
      </c>
      <c r="AI48" s="12">
        <f>IF('Indicator Data'!AQ50="No data","x",ROUND(IF('Indicator Data'!AQ50&gt;AI$140,10,IF('Indicator Data'!AQ50&lt;AI$139,0,10-(AI$140-'Indicator Data'!AQ50)/(AI$140-AI$139)*10)),1))</f>
        <v>0.3</v>
      </c>
      <c r="AJ48" s="52">
        <f t="shared" si="13"/>
        <v>5</v>
      </c>
      <c r="AK48" s="35">
        <f>'Indicator Data'!AK50+'Indicator Data'!AJ50*0.5+'Indicator Data'!AI50*0.25</f>
        <v>294506</v>
      </c>
      <c r="AL48" s="42">
        <f>AK48/'Indicator Data'!BB50</f>
        <v>1</v>
      </c>
      <c r="AM48" s="52">
        <f t="shared" si="14"/>
        <v>10</v>
      </c>
      <c r="AN48" s="42">
        <f>IF('Indicator Data'!AL50="No data","x",'Indicator Data'!AL50/'Indicator Data'!BB50)</f>
        <v>0.21491012067665854</v>
      </c>
      <c r="AO48" s="12">
        <f t="shared" si="15"/>
        <v>10</v>
      </c>
      <c r="AP48" s="52">
        <f t="shared" si="16"/>
        <v>10</v>
      </c>
      <c r="AQ48" s="36">
        <f t="shared" si="17"/>
        <v>7.8</v>
      </c>
      <c r="AR48" s="55">
        <f t="shared" si="18"/>
        <v>5</v>
      </c>
      <c r="AU48" s="11">
        <v>2.4</v>
      </c>
    </row>
    <row r="49" spans="1:47" s="11" customFormat="1" x14ac:dyDescent="0.25">
      <c r="A49" s="11" t="s">
        <v>361</v>
      </c>
      <c r="B49" s="30" t="s">
        <v>10</v>
      </c>
      <c r="C49" s="30" t="s">
        <v>489</v>
      </c>
      <c r="D49" s="12">
        <f>ROUND(IF('Indicator Data'!O51="No data",IF((0.1284*LN('Indicator Data'!BA51)-0.4735)&gt;D$140,0,IF((0.1284*LN('Indicator Data'!BA51)-0.4735)&lt;D$139,10,(D$140-(0.1284*LN('Indicator Data'!BA51)-0.4735))/(D$140-D$139)*10)),IF('Indicator Data'!O51&gt;D$140,0,IF('Indicator Data'!O51&lt;D$139,10,(D$140-'Indicator Data'!O51)/(D$140-D$139)*10))),1)</f>
        <v>6.7</v>
      </c>
      <c r="E49" s="12">
        <f>IF('Indicator Data'!P51="No data","x",ROUND(IF('Indicator Data'!P51&gt;E$140,10,IF('Indicator Data'!P51&lt;E$139,0,10-(E$140-'Indicator Data'!P51)/(E$140-E$139)*10)),1))</f>
        <v>8</v>
      </c>
      <c r="F49" s="52">
        <f t="shared" si="0"/>
        <v>7.4</v>
      </c>
      <c r="G49" s="12">
        <f>IF('Indicator Data'!AG51="No data","x",ROUND(IF('Indicator Data'!AG51&gt;G$140,10,IF('Indicator Data'!AG51&lt;G$139,0,10-(G$140-'Indicator Data'!AG51)/(G$140-G$139)*10)),1))</f>
        <v>8.3000000000000007</v>
      </c>
      <c r="H49" s="12">
        <f>IF('Indicator Data'!AH51="No data","x",ROUND(IF('Indicator Data'!AH51&gt;H$140,10,IF('Indicator Data'!AH51&lt;H$139,0,10-(H$140-'Indicator Data'!AH51)/(H$140-H$139)*10)),1))</f>
        <v>1.5</v>
      </c>
      <c r="I49" s="52">
        <f t="shared" si="1"/>
        <v>4.9000000000000004</v>
      </c>
      <c r="J49" s="35">
        <f>SUM('Indicator Data'!R51,SUM('Indicator Data'!S51:T51)*1000000)</f>
        <v>791765741</v>
      </c>
      <c r="K49" s="35">
        <f>J49/'Indicator Data'!BD51</f>
        <v>203.34147307984489</v>
      </c>
      <c r="L49" s="12">
        <f t="shared" si="2"/>
        <v>4.0999999999999996</v>
      </c>
      <c r="M49" s="12">
        <f>IF('Indicator Data'!U51="No data","x",ROUND(IF('Indicator Data'!U51&gt;M$140,10,IF('Indicator Data'!U51&lt;M$139,0,10-(M$140-'Indicator Data'!U51)/(M$140-M$139)*10)),1))</f>
        <v>4.2</v>
      </c>
      <c r="N49" s="125">
        <f>'Indicator Data'!Q51/'Indicator Data'!BD51*1000000</f>
        <v>19.8188867236336</v>
      </c>
      <c r="O49" s="12">
        <f t="shared" si="3"/>
        <v>2</v>
      </c>
      <c r="P49" s="52">
        <f t="shared" si="4"/>
        <v>3.4</v>
      </c>
      <c r="Q49" s="45">
        <f t="shared" si="5"/>
        <v>5.8</v>
      </c>
      <c r="R49" s="35">
        <f>IF(AND('Indicator Data'!AM51="No data",'Indicator Data'!AN51="No data"),0,SUM('Indicator Data'!AM51:AO51))</f>
        <v>57144</v>
      </c>
      <c r="S49" s="12">
        <f t="shared" si="6"/>
        <v>5.9</v>
      </c>
      <c r="T49" s="41">
        <f>R49/'Indicator Data'!$BB51</f>
        <v>0.11943218298555378</v>
      </c>
      <c r="U49" s="12">
        <f t="shared" si="7"/>
        <v>10</v>
      </c>
      <c r="V49" s="13">
        <f t="shared" si="8"/>
        <v>8</v>
      </c>
      <c r="W49" s="12">
        <f>IF('Indicator Data'!AB51="No data","x",ROUND(IF('Indicator Data'!AB51&gt;W$140,10,IF('Indicator Data'!AB51&lt;W$139,0,10-(W$140-'Indicator Data'!AB51)/(W$140-W$139)*10)),1))</f>
        <v>0.6</v>
      </c>
      <c r="X49" s="12">
        <f>IF('Indicator Data'!AA51="No data","x",ROUND(IF('Indicator Data'!AA51&gt;X$140,10,IF('Indicator Data'!AA51&lt;X$139,0,10-(X$140-'Indicator Data'!AA51)/(X$140-X$139)*10)),1))</f>
        <v>3.3</v>
      </c>
      <c r="Y49" s="12">
        <f>IF('Indicator Data'!AF51="No data","x",ROUND(IF('Indicator Data'!AF51&gt;Y$140,10,IF('Indicator Data'!AF51&lt;Y$139,0,10-(Y$140-'Indicator Data'!AF51)/(Y$140-Y$139)*10)),1))</f>
        <v>2.8</v>
      </c>
      <c r="Z49" s="129">
        <f>IF('Indicator Data'!AC51="No data","x",'Indicator Data'!AC51/'Indicator Data'!$BB51*100000)</f>
        <v>0</v>
      </c>
      <c r="AA49" s="127">
        <f t="shared" si="9"/>
        <v>0</v>
      </c>
      <c r="AB49" s="129" t="str">
        <f>IF('Indicator Data'!AD51="No data","x",'Indicator Data'!AD51/'Indicator Data'!$BB51*100000)</f>
        <v>x</v>
      </c>
      <c r="AC49" s="127" t="str">
        <f t="shared" si="10"/>
        <v>x</v>
      </c>
      <c r="AD49" s="52">
        <f t="shared" si="11"/>
        <v>1.7</v>
      </c>
      <c r="AE49" s="12">
        <f>IF('Indicator Data'!V51="No data","x",ROUND(IF('Indicator Data'!V51&gt;AE$140,10,IF('Indicator Data'!V51&lt;AE$139,0,10-(AE$140-'Indicator Data'!V51)/(AE$140-AE$139)*10)),1))</f>
        <v>5.2</v>
      </c>
      <c r="AF49" s="12">
        <f>IF('Indicator Data'!W51="No data","x",ROUND(IF('Indicator Data'!W51&gt;AF$140,10,IF('Indicator Data'!W51&lt;AF$139,0,10-(AF$140-'Indicator Data'!W51)/(AF$140-AF$139)*10)),1))</f>
        <v>9</v>
      </c>
      <c r="AG49" s="52">
        <f t="shared" si="12"/>
        <v>7.1</v>
      </c>
      <c r="AH49" s="12">
        <f>IF('Indicator Data'!AP51="No data","x",ROUND(IF('Indicator Data'!AP51&gt;AH$140,10,IF('Indicator Data'!AP51&lt;AH$139,0,10-(AH$140-'Indicator Data'!AP51)/(AH$140-AH$139)*10)),1))</f>
        <v>9.4</v>
      </c>
      <c r="AI49" s="12">
        <f>IF('Indicator Data'!AQ51="No data","x",ROUND(IF('Indicator Data'!AQ51&gt;AI$140,10,IF('Indicator Data'!AQ51&lt;AI$139,0,10-(AI$140-'Indicator Data'!AQ51)/(AI$140-AI$139)*10)),1))</f>
        <v>0</v>
      </c>
      <c r="AJ49" s="52">
        <f t="shared" si="13"/>
        <v>4.7</v>
      </c>
      <c r="AK49" s="35">
        <f>'Indicator Data'!AK51+'Indicator Data'!AJ51*0.5+'Indicator Data'!AI51*0.25</f>
        <v>478464</v>
      </c>
      <c r="AL49" s="42">
        <f>AK49/'Indicator Data'!BB51</f>
        <v>1</v>
      </c>
      <c r="AM49" s="52">
        <f t="shared" si="14"/>
        <v>10</v>
      </c>
      <c r="AN49" s="42">
        <f>IF('Indicator Data'!AL51="No data","x",'Indicator Data'!AL51/'Indicator Data'!BB51)</f>
        <v>0.23572183069154629</v>
      </c>
      <c r="AO49" s="12">
        <f t="shared" si="15"/>
        <v>10</v>
      </c>
      <c r="AP49" s="52">
        <f t="shared" si="16"/>
        <v>10</v>
      </c>
      <c r="AQ49" s="36">
        <f t="shared" si="17"/>
        <v>8</v>
      </c>
      <c r="AR49" s="55">
        <f t="shared" si="18"/>
        <v>8</v>
      </c>
      <c r="AU49" s="11">
        <v>2.7</v>
      </c>
    </row>
    <row r="50" spans="1:47" s="11" customFormat="1" x14ac:dyDescent="0.25">
      <c r="A50" s="11" t="s">
        <v>362</v>
      </c>
      <c r="B50" s="30" t="s">
        <v>10</v>
      </c>
      <c r="C50" s="30" t="s">
        <v>490</v>
      </c>
      <c r="D50" s="12">
        <f>ROUND(IF('Indicator Data'!O52="No data",IF((0.1284*LN('Indicator Data'!BA52)-0.4735)&gt;D$140,0,IF((0.1284*LN('Indicator Data'!BA52)-0.4735)&lt;D$139,10,(D$140-(0.1284*LN('Indicator Data'!BA52)-0.4735))/(D$140-D$139)*10)),IF('Indicator Data'!O52&gt;D$140,0,IF('Indicator Data'!O52&lt;D$139,10,(D$140-'Indicator Data'!O52)/(D$140-D$139)*10))),1)</f>
        <v>6.7</v>
      </c>
      <c r="E50" s="12">
        <f>IF('Indicator Data'!P52="No data","x",ROUND(IF('Indicator Data'!P52&gt;E$140,10,IF('Indicator Data'!P52&lt;E$139,0,10-(E$140-'Indicator Data'!P52)/(E$140-E$139)*10)),1))</f>
        <v>8.6</v>
      </c>
      <c r="F50" s="52">
        <f t="shared" si="0"/>
        <v>7.8</v>
      </c>
      <c r="G50" s="12">
        <f>IF('Indicator Data'!AG52="No data","x",ROUND(IF('Indicator Data'!AG52&gt;G$140,10,IF('Indicator Data'!AG52&lt;G$139,0,10-(G$140-'Indicator Data'!AG52)/(G$140-G$139)*10)),1))</f>
        <v>8.3000000000000007</v>
      </c>
      <c r="H50" s="12">
        <f>IF('Indicator Data'!AH52="No data","x",ROUND(IF('Indicator Data'!AH52&gt;H$140,10,IF('Indicator Data'!AH52&lt;H$139,0,10-(H$140-'Indicator Data'!AH52)/(H$140-H$139)*10)),1))</f>
        <v>2.2999999999999998</v>
      </c>
      <c r="I50" s="52">
        <f t="shared" si="1"/>
        <v>5.3</v>
      </c>
      <c r="J50" s="35">
        <f>SUM('Indicator Data'!R52,SUM('Indicator Data'!S52:T52)*1000000)</f>
        <v>791765741</v>
      </c>
      <c r="K50" s="35">
        <f>J50/'Indicator Data'!BD52</f>
        <v>203.34147307984489</v>
      </c>
      <c r="L50" s="12">
        <f t="shared" si="2"/>
        <v>4.0999999999999996</v>
      </c>
      <c r="M50" s="12">
        <f>IF('Indicator Data'!U52="No data","x",ROUND(IF('Indicator Data'!U52&gt;M$140,10,IF('Indicator Data'!U52&lt;M$139,0,10-(M$140-'Indicator Data'!U52)/(M$140-M$139)*10)),1))</f>
        <v>4.2</v>
      </c>
      <c r="N50" s="125">
        <f>'Indicator Data'!Q52/'Indicator Data'!BD52*1000000</f>
        <v>19.8188867236336</v>
      </c>
      <c r="O50" s="12">
        <f t="shared" si="3"/>
        <v>2</v>
      </c>
      <c r="P50" s="52">
        <f t="shared" si="4"/>
        <v>3.4</v>
      </c>
      <c r="Q50" s="45">
        <f t="shared" si="5"/>
        <v>6.1</v>
      </c>
      <c r="R50" s="35">
        <f>IF(AND('Indicator Data'!AM52="No data",'Indicator Data'!AN52="No data"),0,SUM('Indicator Data'!AM52:AO52))</f>
        <v>0</v>
      </c>
      <c r="S50" s="12">
        <f t="shared" si="6"/>
        <v>0</v>
      </c>
      <c r="T50" s="41">
        <f>R50/'Indicator Data'!$BB52</f>
        <v>0</v>
      </c>
      <c r="U50" s="12">
        <f t="shared" si="7"/>
        <v>0</v>
      </c>
      <c r="V50" s="13">
        <f t="shared" si="8"/>
        <v>0</v>
      </c>
      <c r="W50" s="12">
        <f>IF('Indicator Data'!AB52="No data","x",ROUND(IF('Indicator Data'!AB52&gt;W$140,10,IF('Indicator Data'!AB52&lt;W$139,0,10-(W$140-'Indicator Data'!AB52)/(W$140-W$139)*10)),1))</f>
        <v>0.6</v>
      </c>
      <c r="X50" s="12">
        <f>IF('Indicator Data'!AA52="No data","x",ROUND(IF('Indicator Data'!AA52&gt;X$140,10,IF('Indicator Data'!AA52&lt;X$139,0,10-(X$140-'Indicator Data'!AA52)/(X$140-X$139)*10)),1))</f>
        <v>3.3</v>
      </c>
      <c r="Y50" s="12">
        <f>IF('Indicator Data'!AF52="No data","x",ROUND(IF('Indicator Data'!AF52&gt;Y$140,10,IF('Indicator Data'!AF52&lt;Y$139,0,10-(Y$140-'Indicator Data'!AF52)/(Y$140-Y$139)*10)),1))</f>
        <v>2.8</v>
      </c>
      <c r="Z50" s="129">
        <f>IF('Indicator Data'!AC52="No data","x",'Indicator Data'!AC52/'Indicator Data'!$BB52*100000)</f>
        <v>0</v>
      </c>
      <c r="AA50" s="127">
        <f t="shared" si="9"/>
        <v>0</v>
      </c>
      <c r="AB50" s="129" t="str">
        <f>IF('Indicator Data'!AD52="No data","x",'Indicator Data'!AD52/'Indicator Data'!$BB52*100000)</f>
        <v>x</v>
      </c>
      <c r="AC50" s="127" t="str">
        <f t="shared" si="10"/>
        <v>x</v>
      </c>
      <c r="AD50" s="52">
        <f t="shared" si="11"/>
        <v>1.7</v>
      </c>
      <c r="AE50" s="12">
        <f>IF('Indicator Data'!V52="No data","x",ROUND(IF('Indicator Data'!V52&gt;AE$140,10,IF('Indicator Data'!V52&lt;AE$139,0,10-(AE$140-'Indicator Data'!V52)/(AE$140-AE$139)*10)),1))</f>
        <v>5.5</v>
      </c>
      <c r="AF50" s="12">
        <f>IF('Indicator Data'!W52="No data","x",ROUND(IF('Indicator Data'!W52&gt;AF$140,10,IF('Indicator Data'!W52&lt;AF$139,0,10-(AF$140-'Indicator Data'!W52)/(AF$140-AF$139)*10)),1))</f>
        <v>9</v>
      </c>
      <c r="AG50" s="52">
        <f t="shared" si="12"/>
        <v>7.3</v>
      </c>
      <c r="AH50" s="12">
        <f>IF('Indicator Data'!AP52="No data","x",ROUND(IF('Indicator Data'!AP52&gt;AH$140,10,IF('Indicator Data'!AP52&lt;AH$139,0,10-(AH$140-'Indicator Data'!AP52)/(AH$140-AH$139)*10)),1))</f>
        <v>9.4</v>
      </c>
      <c r="AI50" s="12">
        <f>IF('Indicator Data'!AQ52="No data","x",ROUND(IF('Indicator Data'!AQ52&gt;AI$140,10,IF('Indicator Data'!AQ52&lt;AI$139,0,10-(AI$140-'Indicator Data'!AQ52)/(AI$140-AI$139)*10)),1))</f>
        <v>0</v>
      </c>
      <c r="AJ50" s="52">
        <f t="shared" si="13"/>
        <v>4.7</v>
      </c>
      <c r="AK50" s="35">
        <f>'Indicator Data'!AK52+'Indicator Data'!AJ52*0.5+'Indicator Data'!AI52*0.25</f>
        <v>313681</v>
      </c>
      <c r="AL50" s="42">
        <f>AK50/'Indicator Data'!BB52</f>
        <v>1</v>
      </c>
      <c r="AM50" s="52">
        <f t="shared" si="14"/>
        <v>10</v>
      </c>
      <c r="AN50" s="42">
        <f>IF('Indicator Data'!AL52="No data","x",'Indicator Data'!AL52/'Indicator Data'!BB52)</f>
        <v>0.21347454898447787</v>
      </c>
      <c r="AO50" s="12">
        <f t="shared" si="15"/>
        <v>10</v>
      </c>
      <c r="AP50" s="52">
        <f t="shared" si="16"/>
        <v>10</v>
      </c>
      <c r="AQ50" s="36">
        <f t="shared" si="17"/>
        <v>8</v>
      </c>
      <c r="AR50" s="55">
        <f t="shared" si="18"/>
        <v>5.2</v>
      </c>
      <c r="AU50" s="11">
        <v>1.9</v>
      </c>
    </row>
    <row r="51" spans="1:47" s="11" customFormat="1" x14ac:dyDescent="0.25">
      <c r="A51" s="11" t="s">
        <v>372</v>
      </c>
      <c r="B51" s="30" t="s">
        <v>10</v>
      </c>
      <c r="C51" s="30" t="s">
        <v>500</v>
      </c>
      <c r="D51" s="12">
        <f>ROUND(IF('Indicator Data'!O53="No data",IF((0.1284*LN('Indicator Data'!BA53)-0.4735)&gt;D$140,0,IF((0.1284*LN('Indicator Data'!BA53)-0.4735)&lt;D$139,10,(D$140-(0.1284*LN('Indicator Data'!BA53)-0.4735))/(D$140-D$139)*10)),IF('Indicator Data'!O53&gt;D$140,0,IF('Indicator Data'!O53&lt;D$139,10,(D$140-'Indicator Data'!O53)/(D$140-D$139)*10))),1)</f>
        <v>6.7</v>
      </c>
      <c r="E51" s="12">
        <f>IF('Indicator Data'!P53="No data","x",ROUND(IF('Indicator Data'!P53&gt;E$140,10,IF('Indicator Data'!P53&lt;E$139,0,10-(E$140-'Indicator Data'!P53)/(E$140-E$139)*10)),1))</f>
        <v>5.2</v>
      </c>
      <c r="F51" s="52">
        <f t="shared" si="0"/>
        <v>6</v>
      </c>
      <c r="G51" s="12">
        <f>IF('Indicator Data'!AG53="No data","x",ROUND(IF('Indicator Data'!AG53&gt;G$140,10,IF('Indicator Data'!AG53&lt;G$139,0,10-(G$140-'Indicator Data'!AG53)/(G$140-G$139)*10)),1))</f>
        <v>8.3000000000000007</v>
      </c>
      <c r="H51" s="12">
        <f>IF('Indicator Data'!AH53="No data","x",ROUND(IF('Indicator Data'!AH53&gt;H$140,10,IF('Indicator Data'!AH53&lt;H$139,0,10-(H$140-'Indicator Data'!AH53)/(H$140-H$139)*10)),1))</f>
        <v>0.3</v>
      </c>
      <c r="I51" s="52">
        <f t="shared" si="1"/>
        <v>4.3</v>
      </c>
      <c r="J51" s="35">
        <f>SUM('Indicator Data'!R53,SUM('Indicator Data'!S53:T53)*1000000)</f>
        <v>791765741</v>
      </c>
      <c r="K51" s="35">
        <f>J51/'Indicator Data'!BD53</f>
        <v>203.34147307984489</v>
      </c>
      <c r="L51" s="12">
        <f t="shared" si="2"/>
        <v>4.0999999999999996</v>
      </c>
      <c r="M51" s="12">
        <f>IF('Indicator Data'!U53="No data","x",ROUND(IF('Indicator Data'!U53&gt;M$140,10,IF('Indicator Data'!U53&lt;M$139,0,10-(M$140-'Indicator Data'!U53)/(M$140-M$139)*10)),1))</f>
        <v>4.2</v>
      </c>
      <c r="N51" s="125">
        <f>'Indicator Data'!Q53/'Indicator Data'!BD53*1000000</f>
        <v>19.8188867236336</v>
      </c>
      <c r="O51" s="12">
        <f t="shared" si="3"/>
        <v>2</v>
      </c>
      <c r="P51" s="52">
        <f t="shared" si="4"/>
        <v>3.4</v>
      </c>
      <c r="Q51" s="45">
        <f t="shared" si="5"/>
        <v>4.9000000000000004</v>
      </c>
      <c r="R51" s="35">
        <f>IF(AND('Indicator Data'!AM53="No data",'Indicator Data'!AN53="No data"),0,SUM('Indicator Data'!AM53:AO53))</f>
        <v>0</v>
      </c>
      <c r="S51" s="12">
        <f t="shared" si="6"/>
        <v>0</v>
      </c>
      <c r="T51" s="41">
        <f>R51/'Indicator Data'!$BB53</f>
        <v>0</v>
      </c>
      <c r="U51" s="12">
        <f t="shared" si="7"/>
        <v>0</v>
      </c>
      <c r="V51" s="13">
        <f t="shared" si="8"/>
        <v>0</v>
      </c>
      <c r="W51" s="12">
        <f>IF('Indicator Data'!AB53="No data","x",ROUND(IF('Indicator Data'!AB53&gt;W$140,10,IF('Indicator Data'!AB53&lt;W$139,0,10-(W$140-'Indicator Data'!AB53)/(W$140-W$139)*10)),1))</f>
        <v>0.6</v>
      </c>
      <c r="X51" s="12">
        <f>IF('Indicator Data'!AA53="No data","x",ROUND(IF('Indicator Data'!AA53&gt;X$140,10,IF('Indicator Data'!AA53&lt;X$139,0,10-(X$140-'Indicator Data'!AA53)/(X$140-X$139)*10)),1))</f>
        <v>3.3</v>
      </c>
      <c r="Y51" s="12">
        <f>IF('Indicator Data'!AF53="No data","x",ROUND(IF('Indicator Data'!AF53&gt;Y$140,10,IF('Indicator Data'!AF53&lt;Y$139,0,10-(Y$140-'Indicator Data'!AF53)/(Y$140-Y$139)*10)),1))</f>
        <v>2.8</v>
      </c>
      <c r="Z51" s="129">
        <f>IF('Indicator Data'!AC53="No data","x",'Indicator Data'!AC53/'Indicator Data'!$BB53*100000)</f>
        <v>0</v>
      </c>
      <c r="AA51" s="127">
        <f t="shared" si="9"/>
        <v>0</v>
      </c>
      <c r="AB51" s="129" t="str">
        <f>IF('Indicator Data'!AD53="No data","x",'Indicator Data'!AD53/'Indicator Data'!$BB53*100000)</f>
        <v>x</v>
      </c>
      <c r="AC51" s="127" t="str">
        <f t="shared" si="10"/>
        <v>x</v>
      </c>
      <c r="AD51" s="52">
        <f t="shared" si="11"/>
        <v>1.7</v>
      </c>
      <c r="AE51" s="12" t="str">
        <f>IF('Indicator Data'!V53="No data","x",ROUND(IF('Indicator Data'!V53&gt;AE$140,10,IF('Indicator Data'!V53&lt;AE$139,0,10-(AE$140-'Indicator Data'!V53)/(AE$140-AE$139)*10)),1))</f>
        <v>x</v>
      </c>
      <c r="AF51" s="12">
        <f>IF('Indicator Data'!W53="No data","x",ROUND(IF('Indicator Data'!W53&gt;AF$140,10,IF('Indicator Data'!W53&lt;AF$139,0,10-(AF$140-'Indicator Data'!W53)/(AF$140-AF$139)*10)),1))</f>
        <v>3.6</v>
      </c>
      <c r="AG51" s="52">
        <f t="shared" si="12"/>
        <v>3.6</v>
      </c>
      <c r="AH51" s="12">
        <f>IF('Indicator Data'!AP53="No data","x",ROUND(IF('Indicator Data'!AP53&gt;AH$140,10,IF('Indicator Data'!AP53&lt;AH$139,0,10-(AH$140-'Indicator Data'!AP53)/(AH$140-AH$139)*10)),1))</f>
        <v>0</v>
      </c>
      <c r="AI51" s="12">
        <f>IF('Indicator Data'!AQ53="No data","x",ROUND(IF('Indicator Data'!AQ53&gt;AI$140,10,IF('Indicator Data'!AQ53&lt;AI$139,0,10-(AI$140-'Indicator Data'!AQ53)/(AI$140-AI$139)*10)),1))</f>
        <v>0</v>
      </c>
      <c r="AJ51" s="52">
        <f t="shared" si="13"/>
        <v>0</v>
      </c>
      <c r="AK51" s="35">
        <f>'Indicator Data'!AK53+'Indicator Data'!AJ53*0.5+'Indicator Data'!AI53*0.25</f>
        <v>22833</v>
      </c>
      <c r="AL51" s="42">
        <f>AK51/'Indicator Data'!BB53</f>
        <v>1</v>
      </c>
      <c r="AM51" s="52">
        <f t="shared" si="14"/>
        <v>10</v>
      </c>
      <c r="AN51" s="42">
        <f>IF('Indicator Data'!AL53="No data","x",'Indicator Data'!AL53/'Indicator Data'!BB53)</f>
        <v>5.1712433758157053E-2</v>
      </c>
      <c r="AO51" s="12">
        <f t="shared" si="15"/>
        <v>2.6</v>
      </c>
      <c r="AP51" s="52">
        <f t="shared" si="16"/>
        <v>2.6</v>
      </c>
      <c r="AQ51" s="36">
        <f t="shared" si="17"/>
        <v>5.2</v>
      </c>
      <c r="AR51" s="55">
        <f t="shared" si="18"/>
        <v>3</v>
      </c>
      <c r="AU51" s="11">
        <v>1.3</v>
      </c>
    </row>
    <row r="52" spans="1:47" s="11" customFormat="1" x14ac:dyDescent="0.25">
      <c r="A52" s="11" t="s">
        <v>373</v>
      </c>
      <c r="B52" s="30" t="s">
        <v>10</v>
      </c>
      <c r="C52" s="30" t="s">
        <v>501</v>
      </c>
      <c r="D52" s="12">
        <f>ROUND(IF('Indicator Data'!O54="No data",IF((0.1284*LN('Indicator Data'!BA54)-0.4735)&gt;D$140,0,IF((0.1284*LN('Indicator Data'!BA54)-0.4735)&lt;D$139,10,(D$140-(0.1284*LN('Indicator Data'!BA54)-0.4735))/(D$140-D$139)*10)),IF('Indicator Data'!O54&gt;D$140,0,IF('Indicator Data'!O54&lt;D$139,10,(D$140-'Indicator Data'!O54)/(D$140-D$139)*10))),1)</f>
        <v>6.7</v>
      </c>
      <c r="E52" s="12">
        <f>IF('Indicator Data'!P54="No data","x",ROUND(IF('Indicator Data'!P54&gt;E$140,10,IF('Indicator Data'!P54&lt;E$139,0,10-(E$140-'Indicator Data'!P54)/(E$140-E$139)*10)),1))</f>
        <v>1.2</v>
      </c>
      <c r="F52" s="52">
        <f t="shared" si="0"/>
        <v>4.5</v>
      </c>
      <c r="G52" s="12">
        <f>IF('Indicator Data'!AG54="No data","x",ROUND(IF('Indicator Data'!AG54&gt;G$140,10,IF('Indicator Data'!AG54&lt;G$139,0,10-(G$140-'Indicator Data'!AG54)/(G$140-G$139)*10)),1))</f>
        <v>8.3000000000000007</v>
      </c>
      <c r="H52" s="12">
        <f>IF('Indicator Data'!AH54="No data","x",ROUND(IF('Indicator Data'!AH54&gt;H$140,10,IF('Indicator Data'!AH54&lt;H$139,0,10-(H$140-'Indicator Data'!AH54)/(H$140-H$139)*10)),1))</f>
        <v>1.8</v>
      </c>
      <c r="I52" s="52">
        <f t="shared" si="1"/>
        <v>5.0999999999999996</v>
      </c>
      <c r="J52" s="35">
        <f>SUM('Indicator Data'!R54,SUM('Indicator Data'!S54:T54)*1000000)</f>
        <v>791765741</v>
      </c>
      <c r="K52" s="35">
        <f>J52/'Indicator Data'!BD54</f>
        <v>203.34147307984489</v>
      </c>
      <c r="L52" s="12">
        <f t="shared" si="2"/>
        <v>4.0999999999999996</v>
      </c>
      <c r="M52" s="12">
        <f>IF('Indicator Data'!U54="No data","x",ROUND(IF('Indicator Data'!U54&gt;M$140,10,IF('Indicator Data'!U54&lt;M$139,0,10-(M$140-'Indicator Data'!U54)/(M$140-M$139)*10)),1))</f>
        <v>4.2</v>
      </c>
      <c r="N52" s="125">
        <f>'Indicator Data'!Q54/'Indicator Data'!BD54*1000000</f>
        <v>19.8188867236336</v>
      </c>
      <c r="O52" s="12">
        <f t="shared" si="3"/>
        <v>2</v>
      </c>
      <c r="P52" s="52">
        <f t="shared" si="4"/>
        <v>3.4</v>
      </c>
      <c r="Q52" s="45">
        <f t="shared" si="5"/>
        <v>4.4000000000000004</v>
      </c>
      <c r="R52" s="35">
        <f>IF(AND('Indicator Data'!AM54="No data",'Indicator Data'!AN54="No data"),0,SUM('Indicator Data'!AM54:AO54))</f>
        <v>1363</v>
      </c>
      <c r="S52" s="12">
        <f t="shared" si="6"/>
        <v>0.4</v>
      </c>
      <c r="T52" s="41">
        <f>R52/'Indicator Data'!$BB54</f>
        <v>1.2205179545086184E-3</v>
      </c>
      <c r="U52" s="12">
        <f t="shared" si="7"/>
        <v>3.4</v>
      </c>
      <c r="V52" s="13">
        <f t="shared" si="8"/>
        <v>1.9</v>
      </c>
      <c r="W52" s="12">
        <f>IF('Indicator Data'!AB54="No data","x",ROUND(IF('Indicator Data'!AB54&gt;W$140,10,IF('Indicator Data'!AB54&lt;W$139,0,10-(W$140-'Indicator Data'!AB54)/(W$140-W$139)*10)),1))</f>
        <v>0.6</v>
      </c>
      <c r="X52" s="12">
        <f>IF('Indicator Data'!AA54="No data","x",ROUND(IF('Indicator Data'!AA54&gt;X$140,10,IF('Indicator Data'!AA54&lt;X$139,0,10-(X$140-'Indicator Data'!AA54)/(X$140-X$139)*10)),1))</f>
        <v>3.3</v>
      </c>
      <c r="Y52" s="12">
        <f>IF('Indicator Data'!AF54="No data","x",ROUND(IF('Indicator Data'!AF54&gt;Y$140,10,IF('Indicator Data'!AF54&lt;Y$139,0,10-(Y$140-'Indicator Data'!AF54)/(Y$140-Y$139)*10)),1))</f>
        <v>2.8</v>
      </c>
      <c r="Z52" s="129">
        <f>IF('Indicator Data'!AC54="No data","x",'Indicator Data'!AC54/'Indicator Data'!$BB54*100000)</f>
        <v>0</v>
      </c>
      <c r="AA52" s="127">
        <f t="shared" si="9"/>
        <v>0</v>
      </c>
      <c r="AB52" s="129" t="str">
        <f>IF('Indicator Data'!AD54="No data","x",'Indicator Data'!AD54/'Indicator Data'!$BB54*100000)</f>
        <v>x</v>
      </c>
      <c r="AC52" s="127" t="str">
        <f t="shared" si="10"/>
        <v>x</v>
      </c>
      <c r="AD52" s="52">
        <f t="shared" si="11"/>
        <v>1.7</v>
      </c>
      <c r="AE52" s="12">
        <f>IF('Indicator Data'!V54="No data","x",ROUND(IF('Indicator Data'!V54&gt;AE$140,10,IF('Indicator Data'!V54&lt;AE$139,0,10-(AE$140-'Indicator Data'!V54)/(AE$140-AE$139)*10)),1))</f>
        <v>3</v>
      </c>
      <c r="AF52" s="12">
        <f>IF('Indicator Data'!W54="No data","x",ROUND(IF('Indicator Data'!W54&gt;AF$140,10,IF('Indicator Data'!W54&lt;AF$139,0,10-(AF$140-'Indicator Data'!W54)/(AF$140-AF$139)*10)),1))</f>
        <v>4.3</v>
      </c>
      <c r="AG52" s="52">
        <f t="shared" si="12"/>
        <v>3.7</v>
      </c>
      <c r="AH52" s="12">
        <f>IF('Indicator Data'!AP54="No data","x",ROUND(IF('Indicator Data'!AP54&gt;AH$140,10,IF('Indicator Data'!AP54&lt;AH$139,0,10-(AH$140-'Indicator Data'!AP54)/(AH$140-AH$139)*10)),1))</f>
        <v>2.1</v>
      </c>
      <c r="AI52" s="12">
        <f>IF('Indicator Data'!AQ54="No data","x",ROUND(IF('Indicator Data'!AQ54&gt;AI$140,10,IF('Indicator Data'!AQ54&lt;AI$139,0,10-(AI$140-'Indicator Data'!AQ54)/(AI$140-AI$139)*10)),1))</f>
        <v>0</v>
      </c>
      <c r="AJ52" s="52">
        <f t="shared" si="13"/>
        <v>1.1000000000000001</v>
      </c>
      <c r="AK52" s="35">
        <f>'Indicator Data'!AK54+'Indicator Data'!AJ54*0.5+'Indicator Data'!AI54*0.25</f>
        <v>1116739</v>
      </c>
      <c r="AL52" s="42">
        <f>AK52/'Indicator Data'!BB54</f>
        <v>1</v>
      </c>
      <c r="AM52" s="52">
        <f t="shared" si="14"/>
        <v>10</v>
      </c>
      <c r="AN52" s="42">
        <f>IF('Indicator Data'!AL54="No data","x",'Indicator Data'!AL54/'Indicator Data'!BB54)</f>
        <v>2.0694181899262049E-2</v>
      </c>
      <c r="AO52" s="12">
        <f t="shared" si="15"/>
        <v>1</v>
      </c>
      <c r="AP52" s="52">
        <f t="shared" si="16"/>
        <v>1</v>
      </c>
      <c r="AQ52" s="36">
        <f t="shared" si="17"/>
        <v>5.0999999999999996</v>
      </c>
      <c r="AR52" s="55">
        <f t="shared" si="18"/>
        <v>3.7</v>
      </c>
      <c r="AU52" s="11">
        <v>1.6</v>
      </c>
    </row>
    <row r="53" spans="1:47" s="11" customFormat="1" x14ac:dyDescent="0.25">
      <c r="A53" s="11" t="s">
        <v>369</v>
      </c>
      <c r="B53" s="30" t="s">
        <v>10</v>
      </c>
      <c r="C53" s="30" t="s">
        <v>497</v>
      </c>
      <c r="D53" s="12">
        <f>ROUND(IF('Indicator Data'!O55="No data",IF((0.1284*LN('Indicator Data'!BA55)-0.4735)&gt;D$140,0,IF((0.1284*LN('Indicator Data'!BA55)-0.4735)&lt;D$139,10,(D$140-(0.1284*LN('Indicator Data'!BA55)-0.4735))/(D$140-D$139)*10)),IF('Indicator Data'!O55&gt;D$140,0,IF('Indicator Data'!O55&lt;D$139,10,(D$140-'Indicator Data'!O55)/(D$140-D$139)*10))),1)</f>
        <v>6.7</v>
      </c>
      <c r="E53" s="12">
        <f>IF('Indicator Data'!P55="No data","x",ROUND(IF('Indicator Data'!P55&gt;E$140,10,IF('Indicator Data'!P55&lt;E$139,0,10-(E$140-'Indicator Data'!P55)/(E$140-E$139)*10)),1))</f>
        <v>6</v>
      </c>
      <c r="F53" s="52">
        <f t="shared" si="0"/>
        <v>6.4</v>
      </c>
      <c r="G53" s="12">
        <f>IF('Indicator Data'!AG55="No data","x",ROUND(IF('Indicator Data'!AG55&gt;G$140,10,IF('Indicator Data'!AG55&lt;G$139,0,10-(G$140-'Indicator Data'!AG55)/(G$140-G$139)*10)),1))</f>
        <v>8.3000000000000007</v>
      </c>
      <c r="H53" s="12">
        <f>IF('Indicator Data'!AH55="No data","x",ROUND(IF('Indicator Data'!AH55&gt;H$140,10,IF('Indicator Data'!AH55&lt;H$139,0,10-(H$140-'Indicator Data'!AH55)/(H$140-H$139)*10)),1))</f>
        <v>1.8</v>
      </c>
      <c r="I53" s="52">
        <f t="shared" si="1"/>
        <v>5.0999999999999996</v>
      </c>
      <c r="J53" s="35">
        <f>SUM('Indicator Data'!R55,SUM('Indicator Data'!S55:T55)*1000000)</f>
        <v>791765741</v>
      </c>
      <c r="K53" s="35">
        <f>J53/'Indicator Data'!BD55</f>
        <v>203.34147307984489</v>
      </c>
      <c r="L53" s="12">
        <f t="shared" si="2"/>
        <v>4.0999999999999996</v>
      </c>
      <c r="M53" s="12">
        <f>IF('Indicator Data'!U55="No data","x",ROUND(IF('Indicator Data'!U55&gt;M$140,10,IF('Indicator Data'!U55&lt;M$139,0,10-(M$140-'Indicator Data'!U55)/(M$140-M$139)*10)),1))</f>
        <v>4.2</v>
      </c>
      <c r="N53" s="125">
        <f>'Indicator Data'!Q55/'Indicator Data'!BD55*1000000</f>
        <v>19.8188867236336</v>
      </c>
      <c r="O53" s="12">
        <f t="shared" si="3"/>
        <v>2</v>
      </c>
      <c r="P53" s="52">
        <f t="shared" si="4"/>
        <v>3.4</v>
      </c>
      <c r="Q53" s="45">
        <f t="shared" si="5"/>
        <v>5.3</v>
      </c>
      <c r="R53" s="35">
        <f>IF(AND('Indicator Data'!AM55="No data",'Indicator Data'!AN55="No data"),0,SUM('Indicator Data'!AM55:AO55))</f>
        <v>0</v>
      </c>
      <c r="S53" s="12">
        <f t="shared" si="6"/>
        <v>0</v>
      </c>
      <c r="T53" s="41">
        <f>R53/'Indicator Data'!$BB55</f>
        <v>0</v>
      </c>
      <c r="U53" s="12">
        <f t="shared" si="7"/>
        <v>0</v>
      </c>
      <c r="V53" s="13">
        <f t="shared" si="8"/>
        <v>0</v>
      </c>
      <c r="W53" s="12">
        <f>IF('Indicator Data'!AB55="No data","x",ROUND(IF('Indicator Data'!AB55&gt;W$140,10,IF('Indicator Data'!AB55&lt;W$139,0,10-(W$140-'Indicator Data'!AB55)/(W$140-W$139)*10)),1))</f>
        <v>0.6</v>
      </c>
      <c r="X53" s="12">
        <f>IF('Indicator Data'!AA55="No data","x",ROUND(IF('Indicator Data'!AA55&gt;X$140,10,IF('Indicator Data'!AA55&lt;X$139,0,10-(X$140-'Indicator Data'!AA55)/(X$140-X$139)*10)),1))</f>
        <v>3.3</v>
      </c>
      <c r="Y53" s="12">
        <f>IF('Indicator Data'!AF55="No data","x",ROUND(IF('Indicator Data'!AF55&gt;Y$140,10,IF('Indicator Data'!AF55&lt;Y$139,0,10-(Y$140-'Indicator Data'!AF55)/(Y$140-Y$139)*10)),1))</f>
        <v>2.8</v>
      </c>
      <c r="Z53" s="129">
        <f>IF('Indicator Data'!AC55="No data","x",'Indicator Data'!AC55/'Indicator Data'!$BB55*100000)</f>
        <v>0</v>
      </c>
      <c r="AA53" s="127">
        <f t="shared" si="9"/>
        <v>0</v>
      </c>
      <c r="AB53" s="129" t="str">
        <f>IF('Indicator Data'!AD55="No data","x",'Indicator Data'!AD55/'Indicator Data'!$BB55*100000)</f>
        <v>x</v>
      </c>
      <c r="AC53" s="127" t="str">
        <f t="shared" si="10"/>
        <v>x</v>
      </c>
      <c r="AD53" s="52">
        <f t="shared" si="11"/>
        <v>1.7</v>
      </c>
      <c r="AE53" s="12" t="str">
        <f>IF('Indicator Data'!V55="No data","x",ROUND(IF('Indicator Data'!V55&gt;AE$140,10,IF('Indicator Data'!V55&lt;AE$139,0,10-(AE$140-'Indicator Data'!V55)/(AE$140-AE$139)*10)),1))</f>
        <v>x</v>
      </c>
      <c r="AF53" s="12">
        <f>IF('Indicator Data'!W55="No data","x",ROUND(IF('Indicator Data'!W55&gt;AF$140,10,IF('Indicator Data'!W55&lt;AF$139,0,10-(AF$140-'Indicator Data'!W55)/(AF$140-AF$139)*10)),1))</f>
        <v>8.6999999999999993</v>
      </c>
      <c r="AG53" s="52">
        <f t="shared" si="12"/>
        <v>8.6999999999999993</v>
      </c>
      <c r="AH53" s="12">
        <f>IF('Indicator Data'!AP55="No data","x",ROUND(IF('Indicator Data'!AP55&gt;AH$140,10,IF('Indicator Data'!AP55&lt;AH$139,0,10-(AH$140-'Indicator Data'!AP55)/(AH$140-AH$139)*10)),1))</f>
        <v>8.1</v>
      </c>
      <c r="AI53" s="12">
        <f>IF('Indicator Data'!AQ55="No data","x",ROUND(IF('Indicator Data'!AQ55&gt;AI$140,10,IF('Indicator Data'!AQ55&lt;AI$139,0,10-(AI$140-'Indicator Data'!AQ55)/(AI$140-AI$139)*10)),1))</f>
        <v>0</v>
      </c>
      <c r="AJ53" s="52">
        <f t="shared" si="13"/>
        <v>4.0999999999999996</v>
      </c>
      <c r="AK53" s="35">
        <f>'Indicator Data'!AK55+'Indicator Data'!AJ55*0.5+'Indicator Data'!AI55*0.25</f>
        <v>82683</v>
      </c>
      <c r="AL53" s="42">
        <f>AK53/'Indicator Data'!BB55</f>
        <v>1</v>
      </c>
      <c r="AM53" s="52">
        <f t="shared" si="14"/>
        <v>10</v>
      </c>
      <c r="AN53" s="42">
        <f>IF('Indicator Data'!AL55="No data","x",'Indicator Data'!AL55/'Indicator Data'!BB55)</f>
        <v>0.24186350277566127</v>
      </c>
      <c r="AO53" s="12">
        <f t="shared" si="15"/>
        <v>10</v>
      </c>
      <c r="AP53" s="52">
        <f t="shared" si="16"/>
        <v>10</v>
      </c>
      <c r="AQ53" s="36">
        <f t="shared" si="17"/>
        <v>8.1999999999999993</v>
      </c>
      <c r="AR53" s="55">
        <f t="shared" si="18"/>
        <v>5.4</v>
      </c>
      <c r="AU53" s="11">
        <v>2.1</v>
      </c>
    </row>
    <row r="54" spans="1:47" s="11" customFormat="1" x14ac:dyDescent="0.25">
      <c r="A54" s="11" t="s">
        <v>371</v>
      </c>
      <c r="B54" s="30" t="s">
        <v>10</v>
      </c>
      <c r="C54" s="30" t="s">
        <v>499</v>
      </c>
      <c r="D54" s="12">
        <f>ROUND(IF('Indicator Data'!O56="No data",IF((0.1284*LN('Indicator Data'!BA56)-0.4735)&gt;D$140,0,IF((0.1284*LN('Indicator Data'!BA56)-0.4735)&lt;D$139,10,(D$140-(0.1284*LN('Indicator Data'!BA56)-0.4735))/(D$140-D$139)*10)),IF('Indicator Data'!O56&gt;D$140,0,IF('Indicator Data'!O56&lt;D$139,10,(D$140-'Indicator Data'!O56)/(D$140-D$139)*10))),1)</f>
        <v>6.7</v>
      </c>
      <c r="E54" s="12">
        <f>IF('Indicator Data'!P56="No data","x",ROUND(IF('Indicator Data'!P56&gt;E$140,10,IF('Indicator Data'!P56&lt;E$139,0,10-(E$140-'Indicator Data'!P56)/(E$140-E$139)*10)),1))</f>
        <v>0.8</v>
      </c>
      <c r="F54" s="52">
        <f t="shared" si="0"/>
        <v>4.4000000000000004</v>
      </c>
      <c r="G54" s="12">
        <f>IF('Indicator Data'!AG56="No data","x",ROUND(IF('Indicator Data'!AG56&gt;G$140,10,IF('Indicator Data'!AG56&lt;G$139,0,10-(G$140-'Indicator Data'!AG56)/(G$140-G$139)*10)),1))</f>
        <v>8.3000000000000007</v>
      </c>
      <c r="H54" s="12">
        <f>IF('Indicator Data'!AH56="No data","x",ROUND(IF('Indicator Data'!AH56&gt;H$140,10,IF('Indicator Data'!AH56&lt;H$139,0,10-(H$140-'Indicator Data'!AH56)/(H$140-H$139)*10)),1))</f>
        <v>0</v>
      </c>
      <c r="I54" s="52">
        <f t="shared" si="1"/>
        <v>4.2</v>
      </c>
      <c r="J54" s="35">
        <f>SUM('Indicator Data'!R56,SUM('Indicator Data'!S56:T56)*1000000)</f>
        <v>791765741</v>
      </c>
      <c r="K54" s="35">
        <f>J54/'Indicator Data'!BD56</f>
        <v>203.34147307984489</v>
      </c>
      <c r="L54" s="12">
        <f t="shared" si="2"/>
        <v>4.0999999999999996</v>
      </c>
      <c r="M54" s="12">
        <f>IF('Indicator Data'!U56="No data","x",ROUND(IF('Indicator Data'!U56&gt;M$140,10,IF('Indicator Data'!U56&lt;M$139,0,10-(M$140-'Indicator Data'!U56)/(M$140-M$139)*10)),1))</f>
        <v>4.2</v>
      </c>
      <c r="N54" s="125">
        <f>'Indicator Data'!Q56/'Indicator Data'!BD56*1000000</f>
        <v>19.8188867236336</v>
      </c>
      <c r="O54" s="12">
        <f t="shared" si="3"/>
        <v>2</v>
      </c>
      <c r="P54" s="52">
        <f t="shared" si="4"/>
        <v>3.4</v>
      </c>
      <c r="Q54" s="45">
        <f t="shared" si="5"/>
        <v>4.0999999999999996</v>
      </c>
      <c r="R54" s="35">
        <f>IF(AND('Indicator Data'!AM56="No data",'Indicator Data'!AN56="No data"),0,SUM('Indicator Data'!AM56:AO56))</f>
        <v>0</v>
      </c>
      <c r="S54" s="12">
        <f t="shared" si="6"/>
        <v>0</v>
      </c>
      <c r="T54" s="41">
        <f>R54/'Indicator Data'!$BB56</f>
        <v>0</v>
      </c>
      <c r="U54" s="12">
        <f t="shared" si="7"/>
        <v>0</v>
      </c>
      <c r="V54" s="13">
        <f t="shared" si="8"/>
        <v>0</v>
      </c>
      <c r="W54" s="12">
        <f>IF('Indicator Data'!AB56="No data","x",ROUND(IF('Indicator Data'!AB56&gt;W$140,10,IF('Indicator Data'!AB56&lt;W$139,0,10-(W$140-'Indicator Data'!AB56)/(W$140-W$139)*10)),1))</f>
        <v>0.6</v>
      </c>
      <c r="X54" s="12">
        <f>IF('Indicator Data'!AA56="No data","x",ROUND(IF('Indicator Data'!AA56&gt;X$140,10,IF('Indicator Data'!AA56&lt;X$139,0,10-(X$140-'Indicator Data'!AA56)/(X$140-X$139)*10)),1))</f>
        <v>3.3</v>
      </c>
      <c r="Y54" s="12">
        <f>IF('Indicator Data'!AF56="No data","x",ROUND(IF('Indicator Data'!AF56&gt;Y$140,10,IF('Indicator Data'!AF56&lt;Y$139,0,10-(Y$140-'Indicator Data'!AF56)/(Y$140-Y$139)*10)),1))</f>
        <v>2.8</v>
      </c>
      <c r="Z54" s="129">
        <f>IF('Indicator Data'!AC56="No data","x",'Indicator Data'!AC56/'Indicator Data'!$BB56*100000)</f>
        <v>0</v>
      </c>
      <c r="AA54" s="127">
        <f t="shared" si="9"/>
        <v>0</v>
      </c>
      <c r="AB54" s="129" t="str">
        <f>IF('Indicator Data'!AD56="No data","x",'Indicator Data'!AD56/'Indicator Data'!$BB56*100000)</f>
        <v>x</v>
      </c>
      <c r="AC54" s="127" t="str">
        <f t="shared" si="10"/>
        <v>x</v>
      </c>
      <c r="AD54" s="52">
        <f t="shared" si="11"/>
        <v>1.7</v>
      </c>
      <c r="AE54" s="12" t="str">
        <f>IF('Indicator Data'!V56="No data","x",ROUND(IF('Indicator Data'!V56&gt;AE$140,10,IF('Indicator Data'!V56&lt;AE$139,0,10-(AE$140-'Indicator Data'!V56)/(AE$140-AE$139)*10)),1))</f>
        <v>x</v>
      </c>
      <c r="AF54" s="12">
        <f>IF('Indicator Data'!W56="No data","x",ROUND(IF('Indicator Data'!W56&gt;AF$140,10,IF('Indicator Data'!W56&lt;AF$139,0,10-(AF$140-'Indicator Data'!W56)/(AF$140-AF$139)*10)),1))</f>
        <v>3.6</v>
      </c>
      <c r="AG54" s="52">
        <f t="shared" si="12"/>
        <v>3.6</v>
      </c>
      <c r="AH54" s="12">
        <f>IF('Indicator Data'!AP56="No data","x",ROUND(IF('Indicator Data'!AP56&gt;AH$140,10,IF('Indicator Data'!AP56&lt;AH$139,0,10-(AH$140-'Indicator Data'!AP56)/(AH$140-AH$139)*10)),1))</f>
        <v>0</v>
      </c>
      <c r="AI54" s="12">
        <f>IF('Indicator Data'!AQ56="No data","x",ROUND(IF('Indicator Data'!AQ56&gt;AI$140,10,IF('Indicator Data'!AQ56&lt;AI$139,0,10-(AI$140-'Indicator Data'!AQ56)/(AI$140-AI$139)*10)),1))</f>
        <v>0</v>
      </c>
      <c r="AJ54" s="52">
        <f t="shared" si="13"/>
        <v>0</v>
      </c>
      <c r="AK54" s="35">
        <f>'Indicator Data'!AK56+'Indicator Data'!AJ56*0.5+'Indicator Data'!AI56*0.25</f>
        <v>55213</v>
      </c>
      <c r="AL54" s="42">
        <f>AK54/'Indicator Data'!BB56</f>
        <v>1</v>
      </c>
      <c r="AM54" s="52">
        <f t="shared" si="14"/>
        <v>10</v>
      </c>
      <c r="AN54" s="42">
        <f>IF('Indicator Data'!AL56="No data","x",'Indicator Data'!AL56/'Indicator Data'!BB56)</f>
        <v>1.0106315541629688E-2</v>
      </c>
      <c r="AO54" s="12">
        <f t="shared" si="15"/>
        <v>0.5</v>
      </c>
      <c r="AP54" s="52">
        <f t="shared" si="16"/>
        <v>0.5</v>
      </c>
      <c r="AQ54" s="36">
        <f t="shared" si="17"/>
        <v>4.9000000000000004</v>
      </c>
      <c r="AR54" s="55">
        <f t="shared" si="18"/>
        <v>2.8</v>
      </c>
      <c r="AU54" s="11">
        <v>1.9</v>
      </c>
    </row>
    <row r="55" spans="1:47" s="11" customFormat="1" x14ac:dyDescent="0.25">
      <c r="A55" s="11" t="s">
        <v>366</v>
      </c>
      <c r="B55" s="30" t="s">
        <v>10</v>
      </c>
      <c r="C55" s="30" t="s">
        <v>494</v>
      </c>
      <c r="D55" s="12">
        <f>ROUND(IF('Indicator Data'!O57="No data",IF((0.1284*LN('Indicator Data'!BA57)-0.4735)&gt;D$140,0,IF((0.1284*LN('Indicator Data'!BA57)-0.4735)&lt;D$139,10,(D$140-(0.1284*LN('Indicator Data'!BA57)-0.4735))/(D$140-D$139)*10)),IF('Indicator Data'!O57&gt;D$140,0,IF('Indicator Data'!O57&lt;D$139,10,(D$140-'Indicator Data'!O57)/(D$140-D$139)*10))),1)</f>
        <v>6.7</v>
      </c>
      <c r="E55" s="12">
        <f>IF('Indicator Data'!P57="No data","x",ROUND(IF('Indicator Data'!P57&gt;E$140,10,IF('Indicator Data'!P57&lt;E$139,0,10-(E$140-'Indicator Data'!P57)/(E$140-E$139)*10)),1))</f>
        <v>2.9</v>
      </c>
      <c r="F55" s="52">
        <f t="shared" si="0"/>
        <v>5.0999999999999996</v>
      </c>
      <c r="G55" s="12">
        <f>IF('Indicator Data'!AG57="No data","x",ROUND(IF('Indicator Data'!AG57&gt;G$140,10,IF('Indicator Data'!AG57&lt;G$139,0,10-(G$140-'Indicator Data'!AG57)/(G$140-G$139)*10)),1))</f>
        <v>8.3000000000000007</v>
      </c>
      <c r="H55" s="12">
        <f>IF('Indicator Data'!AH57="No data","x",ROUND(IF('Indicator Data'!AH57&gt;H$140,10,IF('Indicator Data'!AH57&lt;H$139,0,10-(H$140-'Indicator Data'!AH57)/(H$140-H$139)*10)),1))</f>
        <v>3.8</v>
      </c>
      <c r="I55" s="52">
        <f t="shared" si="1"/>
        <v>6.1</v>
      </c>
      <c r="J55" s="35">
        <f>SUM('Indicator Data'!R57,SUM('Indicator Data'!S57:T57)*1000000)</f>
        <v>791765741</v>
      </c>
      <c r="K55" s="35">
        <f>J55/'Indicator Data'!BD57</f>
        <v>203.34147307984489</v>
      </c>
      <c r="L55" s="12">
        <f t="shared" si="2"/>
        <v>4.0999999999999996</v>
      </c>
      <c r="M55" s="12">
        <f>IF('Indicator Data'!U57="No data","x",ROUND(IF('Indicator Data'!U57&gt;M$140,10,IF('Indicator Data'!U57&lt;M$139,0,10-(M$140-'Indicator Data'!U57)/(M$140-M$139)*10)),1))</f>
        <v>4.2</v>
      </c>
      <c r="N55" s="125">
        <f>'Indicator Data'!Q57/'Indicator Data'!BD57*1000000</f>
        <v>19.8188867236336</v>
      </c>
      <c r="O55" s="12">
        <f t="shared" si="3"/>
        <v>2</v>
      </c>
      <c r="P55" s="52">
        <f t="shared" si="4"/>
        <v>3.4</v>
      </c>
      <c r="Q55" s="45">
        <f t="shared" si="5"/>
        <v>4.9000000000000004</v>
      </c>
      <c r="R55" s="35">
        <f>IF(AND('Indicator Data'!AM57="No data",'Indicator Data'!AN57="No data"),0,SUM('Indicator Data'!AM57:AO57))</f>
        <v>0</v>
      </c>
      <c r="S55" s="12">
        <f t="shared" si="6"/>
        <v>0</v>
      </c>
      <c r="T55" s="41">
        <f>R55/'Indicator Data'!$BB57</f>
        <v>0</v>
      </c>
      <c r="U55" s="12">
        <f t="shared" si="7"/>
        <v>0</v>
      </c>
      <c r="V55" s="13">
        <f t="shared" si="8"/>
        <v>0</v>
      </c>
      <c r="W55" s="12">
        <f>IF('Indicator Data'!AB57="No data","x",ROUND(IF('Indicator Data'!AB57&gt;W$140,10,IF('Indicator Data'!AB57&lt;W$139,0,10-(W$140-'Indicator Data'!AB57)/(W$140-W$139)*10)),1))</f>
        <v>0.6</v>
      </c>
      <c r="X55" s="12">
        <f>IF('Indicator Data'!AA57="No data","x",ROUND(IF('Indicator Data'!AA57&gt;X$140,10,IF('Indicator Data'!AA57&lt;X$139,0,10-(X$140-'Indicator Data'!AA57)/(X$140-X$139)*10)),1))</f>
        <v>3.3</v>
      </c>
      <c r="Y55" s="12">
        <f>IF('Indicator Data'!AF57="No data","x",ROUND(IF('Indicator Data'!AF57&gt;Y$140,10,IF('Indicator Data'!AF57&lt;Y$139,0,10-(Y$140-'Indicator Data'!AF57)/(Y$140-Y$139)*10)),1))</f>
        <v>2.8</v>
      </c>
      <c r="Z55" s="129">
        <f>IF('Indicator Data'!AC57="No data","x",'Indicator Data'!AC57/'Indicator Data'!$BB57*100000)</f>
        <v>0</v>
      </c>
      <c r="AA55" s="127">
        <f t="shared" si="9"/>
        <v>0</v>
      </c>
      <c r="AB55" s="129" t="str">
        <f>IF('Indicator Data'!AD57="No data","x",'Indicator Data'!AD57/'Indicator Data'!$BB57*100000)</f>
        <v>x</v>
      </c>
      <c r="AC55" s="127" t="str">
        <f t="shared" si="10"/>
        <v>x</v>
      </c>
      <c r="AD55" s="52">
        <f t="shared" si="11"/>
        <v>1.7</v>
      </c>
      <c r="AE55" s="12">
        <f>IF('Indicator Data'!V57="No data","x",ROUND(IF('Indicator Data'!V57&gt;AE$140,10,IF('Indicator Data'!V57&lt;AE$139,0,10-(AE$140-'Indicator Data'!V57)/(AE$140-AE$139)*10)),1))</f>
        <v>1.4</v>
      </c>
      <c r="AF55" s="12">
        <f>IF('Indicator Data'!W57="No data","x",ROUND(IF('Indicator Data'!W57&gt;AF$140,10,IF('Indicator Data'!W57&lt;AF$139,0,10-(AF$140-'Indicator Data'!W57)/(AF$140-AF$139)*10)),1))</f>
        <v>7.1</v>
      </c>
      <c r="AG55" s="52">
        <f t="shared" si="12"/>
        <v>4.3</v>
      </c>
      <c r="AH55" s="12">
        <f>IF('Indicator Data'!AP57="No data","x",ROUND(IF('Indicator Data'!AP57&gt;AH$140,10,IF('Indicator Data'!AP57&lt;AH$139,0,10-(AH$140-'Indicator Data'!AP57)/(AH$140-AH$139)*10)),1))</f>
        <v>9.6</v>
      </c>
      <c r="AI55" s="12">
        <f>IF('Indicator Data'!AQ57="No data","x",ROUND(IF('Indicator Data'!AQ57&gt;AI$140,10,IF('Indicator Data'!AQ57&lt;AI$139,0,10-(AI$140-'Indicator Data'!AQ57)/(AI$140-AI$139)*10)),1))</f>
        <v>0</v>
      </c>
      <c r="AJ55" s="52">
        <f t="shared" si="13"/>
        <v>4.8</v>
      </c>
      <c r="AK55" s="35">
        <f>'Indicator Data'!AK57+'Indicator Data'!AJ57*0.5+'Indicator Data'!AI57*0.25</f>
        <v>291210</v>
      </c>
      <c r="AL55" s="42">
        <f>AK55/'Indicator Data'!BB57</f>
        <v>1</v>
      </c>
      <c r="AM55" s="52">
        <f t="shared" si="14"/>
        <v>10</v>
      </c>
      <c r="AN55" s="42">
        <f>IF('Indicator Data'!AL57="No data","x",'Indicator Data'!AL57/'Indicator Data'!BB57)</f>
        <v>5.0836166340441608E-2</v>
      </c>
      <c r="AO55" s="12">
        <f t="shared" si="15"/>
        <v>2.5</v>
      </c>
      <c r="AP55" s="52">
        <f t="shared" si="16"/>
        <v>2.5</v>
      </c>
      <c r="AQ55" s="36">
        <f t="shared" si="17"/>
        <v>5.9</v>
      </c>
      <c r="AR55" s="55">
        <f t="shared" si="18"/>
        <v>3.5</v>
      </c>
      <c r="AU55" s="11">
        <v>1.4</v>
      </c>
    </row>
    <row r="56" spans="1:47" s="11" customFormat="1" x14ac:dyDescent="0.25">
      <c r="A56" s="11" t="s">
        <v>374</v>
      </c>
      <c r="B56" s="30" t="s">
        <v>12</v>
      </c>
      <c r="C56" s="30" t="s">
        <v>502</v>
      </c>
      <c r="D56" s="12">
        <f>ROUND(IF('Indicator Data'!O58="No data",IF((0.1284*LN('Indicator Data'!BA58)-0.4735)&gt;D$140,0,IF((0.1284*LN('Indicator Data'!BA58)-0.4735)&lt;D$139,10,(D$140-(0.1284*LN('Indicator Data'!BA58)-0.4735))/(D$140-D$139)*10)),IF('Indicator Data'!O58&gt;D$140,0,IF('Indicator Data'!O58&lt;D$139,10,(D$140-'Indicator Data'!O58)/(D$140-D$139)*10))),1)</f>
        <v>9.1999999999999993</v>
      </c>
      <c r="E56" s="12">
        <f>IF('Indicator Data'!P58="No data","x",ROUND(IF('Indicator Data'!P58&gt;E$140,10,IF('Indicator Data'!P58&lt;E$139,0,10-(E$140-'Indicator Data'!P58)/(E$140-E$139)*10)),1))</f>
        <v>7.9</v>
      </c>
      <c r="F56" s="52">
        <f t="shared" si="0"/>
        <v>8.6</v>
      </c>
      <c r="G56" s="12">
        <f>IF('Indicator Data'!AG58="No data","x",ROUND(IF('Indicator Data'!AG58&gt;G$140,10,IF('Indicator Data'!AG58&lt;G$139,0,10-(G$140-'Indicator Data'!AG58)/(G$140-G$139)*10)),1))</f>
        <v>9.3000000000000007</v>
      </c>
      <c r="H56" s="12">
        <f>IF('Indicator Data'!AH58="No data","x",ROUND(IF('Indicator Data'!AH58&gt;H$140,10,IF('Indicator Data'!AH58&lt;H$139,0,10-(H$140-'Indicator Data'!AH58)/(H$140-H$139)*10)),1))</f>
        <v>2.2999999999999998</v>
      </c>
      <c r="I56" s="52">
        <f t="shared" si="1"/>
        <v>5.8</v>
      </c>
      <c r="J56" s="35">
        <f>SUM('Indicator Data'!R58,SUM('Indicator Data'!S58:T58)*1000000)</f>
        <v>2756610848</v>
      </c>
      <c r="K56" s="35">
        <f>J56/'Indicator Data'!BD58</f>
        <v>133.48513408748312</v>
      </c>
      <c r="L56" s="12">
        <f t="shared" si="2"/>
        <v>2.7</v>
      </c>
      <c r="M56" s="12">
        <f>IF('Indicator Data'!U58="No data","x",ROUND(IF('Indicator Data'!U58&gt;M$140,10,IF('Indicator Data'!U58&lt;M$139,0,10-(M$140-'Indicator Data'!U58)/(M$140-M$139)*10)),1))</f>
        <v>8.5</v>
      </c>
      <c r="N56" s="125">
        <f>'Indicator Data'!Q58/'Indicator Data'!BD58*1000000</f>
        <v>9.576230451594034</v>
      </c>
      <c r="O56" s="12">
        <f t="shared" si="3"/>
        <v>1</v>
      </c>
      <c r="P56" s="52">
        <f t="shared" si="4"/>
        <v>4.0999999999999996</v>
      </c>
      <c r="Q56" s="45">
        <f t="shared" si="5"/>
        <v>6.8</v>
      </c>
      <c r="R56" s="35">
        <f>IF(AND('Indicator Data'!AM58="No data",'Indicator Data'!AN58="No data"),0,SUM('Indicator Data'!AM58:AO58))</f>
        <v>0</v>
      </c>
      <c r="S56" s="12">
        <f t="shared" si="6"/>
        <v>0</v>
      </c>
      <c r="T56" s="41">
        <f>R56/'Indicator Data'!$BB58</f>
        <v>0</v>
      </c>
      <c r="U56" s="12">
        <f t="shared" si="7"/>
        <v>0</v>
      </c>
      <c r="V56" s="13">
        <f t="shared" si="8"/>
        <v>0</v>
      </c>
      <c r="W56" s="12">
        <f>IF('Indicator Data'!AB58="No data","x",ROUND(IF('Indicator Data'!AB58&gt;W$140,10,IF('Indicator Data'!AB58&lt;W$139,0,10-(W$140-'Indicator Data'!AB58)/(W$140-W$139)*10)),1))</f>
        <v>1</v>
      </c>
      <c r="X56" s="12">
        <f>IF('Indicator Data'!AA58="No data","x",ROUND(IF('Indicator Data'!AA58&gt;X$140,10,IF('Indicator Data'!AA58&lt;X$139,0,10-(X$140-'Indicator Data'!AA58)/(X$140-X$139)*10)),1))</f>
        <v>2.8</v>
      </c>
      <c r="Y56" s="12">
        <f>IF('Indicator Data'!AF58="No data","x",ROUND(IF('Indicator Data'!AF58&gt;Y$140,10,IF('Indicator Data'!AF58&lt;Y$139,0,10-(Y$140-'Indicator Data'!AF58)/(Y$140-Y$139)*10)),1))</f>
        <v>7.2</v>
      </c>
      <c r="Z56" s="129">
        <f>IF('Indicator Data'!AC58="No data","x",'Indicator Data'!AC58/'Indicator Data'!$BB58*100000)</f>
        <v>0</v>
      </c>
      <c r="AA56" s="127">
        <f t="shared" si="9"/>
        <v>0</v>
      </c>
      <c r="AB56" s="129">
        <f>IF('Indicator Data'!AD58="No data","x",'Indicator Data'!AD58/'Indicator Data'!$BB58*100000)</f>
        <v>0</v>
      </c>
      <c r="AC56" s="127">
        <f t="shared" si="10"/>
        <v>0</v>
      </c>
      <c r="AD56" s="52">
        <f t="shared" si="11"/>
        <v>2.2000000000000002</v>
      </c>
      <c r="AE56" s="12">
        <f>IF('Indicator Data'!V58="No data","x",ROUND(IF('Indicator Data'!V58&gt;AE$140,10,IF('Indicator Data'!V58&lt;AE$139,0,10-(AE$140-'Indicator Data'!V58)/(AE$140-AE$139)*10)),1))</f>
        <v>3.5</v>
      </c>
      <c r="AF56" s="12">
        <f>IF('Indicator Data'!W58="No data","x",ROUND(IF('Indicator Data'!W58&gt;AF$140,10,IF('Indicator Data'!W58&lt;AF$139,0,10-(AF$140-'Indicator Data'!W58)/(AF$140-AF$139)*10)),1))</f>
        <v>5.7</v>
      </c>
      <c r="AG56" s="52">
        <f t="shared" si="12"/>
        <v>4.5999999999999996</v>
      </c>
      <c r="AH56" s="12">
        <f>IF('Indicator Data'!AP58="No data","x",ROUND(IF('Indicator Data'!AP58&gt;AH$140,10,IF('Indicator Data'!AP58&lt;AH$139,0,10-(AH$140-'Indicator Data'!AP58)/(AH$140-AH$139)*10)),1))</f>
        <v>7.9</v>
      </c>
      <c r="AI56" s="12">
        <f>IF('Indicator Data'!AQ58="No data","x",ROUND(IF('Indicator Data'!AQ58&gt;AI$140,10,IF('Indicator Data'!AQ58&lt;AI$139,0,10-(AI$140-'Indicator Data'!AQ58)/(AI$140-AI$139)*10)),1))</f>
        <v>1.6</v>
      </c>
      <c r="AJ56" s="52">
        <f t="shared" si="13"/>
        <v>4.8</v>
      </c>
      <c r="AK56" s="35">
        <f>'Indicator Data'!AK58+'Indicator Data'!AJ58*0.5+'Indicator Data'!AI58*0.25</f>
        <v>8158.4715906672518</v>
      </c>
      <c r="AL56" s="42">
        <f>AK56/'Indicator Data'!BB58</f>
        <v>1.4402886043473178E-2</v>
      </c>
      <c r="AM56" s="52">
        <f t="shared" si="14"/>
        <v>1.4</v>
      </c>
      <c r="AN56" s="42">
        <f>IF('Indicator Data'!AL58="No data","x",'Indicator Data'!AL58/'Indicator Data'!BB58)</f>
        <v>1.5132925057419318E-2</v>
      </c>
      <c r="AO56" s="12">
        <f t="shared" si="15"/>
        <v>0.8</v>
      </c>
      <c r="AP56" s="52">
        <f t="shared" si="16"/>
        <v>0.8</v>
      </c>
      <c r="AQ56" s="36">
        <f t="shared" si="17"/>
        <v>2.9</v>
      </c>
      <c r="AR56" s="55">
        <f t="shared" si="18"/>
        <v>1.6</v>
      </c>
      <c r="AU56" s="11">
        <v>3.1</v>
      </c>
    </row>
    <row r="57" spans="1:47" s="11" customFormat="1" x14ac:dyDescent="0.25">
      <c r="A57" s="11" t="s">
        <v>375</v>
      </c>
      <c r="B57" s="30" t="s">
        <v>12</v>
      </c>
      <c r="C57" s="30" t="s">
        <v>503</v>
      </c>
      <c r="D57" s="12">
        <f>ROUND(IF('Indicator Data'!O59="No data",IF((0.1284*LN('Indicator Data'!BA59)-0.4735)&gt;D$140,0,IF((0.1284*LN('Indicator Data'!BA59)-0.4735)&lt;D$139,10,(D$140-(0.1284*LN('Indicator Data'!BA59)-0.4735))/(D$140-D$139)*10)),IF('Indicator Data'!O59&gt;D$140,0,IF('Indicator Data'!O59&lt;D$139,10,(D$140-'Indicator Data'!O59)/(D$140-D$139)*10))),1)</f>
        <v>9.1999999999999993</v>
      </c>
      <c r="E57" s="12">
        <f>IF('Indicator Data'!P59="No data","x",ROUND(IF('Indicator Data'!P59&gt;E$140,10,IF('Indicator Data'!P59&lt;E$139,0,10-(E$140-'Indicator Data'!P59)/(E$140-E$139)*10)),1))</f>
        <v>10</v>
      </c>
      <c r="F57" s="52">
        <f t="shared" si="0"/>
        <v>9.6999999999999993</v>
      </c>
      <c r="G57" s="12">
        <f>IF('Indicator Data'!AG59="No data","x",ROUND(IF('Indicator Data'!AG59&gt;G$140,10,IF('Indicator Data'!AG59&lt;G$139,0,10-(G$140-'Indicator Data'!AG59)/(G$140-G$139)*10)),1))</f>
        <v>9.3000000000000007</v>
      </c>
      <c r="H57" s="12">
        <f>IF('Indicator Data'!AH59="No data","x",ROUND(IF('Indicator Data'!AH59&gt;H$140,10,IF('Indicator Data'!AH59&lt;H$139,0,10-(H$140-'Indicator Data'!AH59)/(H$140-H$139)*10)),1))</f>
        <v>2.2999999999999998</v>
      </c>
      <c r="I57" s="52">
        <f t="shared" si="1"/>
        <v>5.8</v>
      </c>
      <c r="J57" s="35">
        <f>SUM('Indicator Data'!R59,SUM('Indicator Data'!S59:T59)*1000000)</f>
        <v>2756610848</v>
      </c>
      <c r="K57" s="35">
        <f>J57/'Indicator Data'!BD59</f>
        <v>133.48513408748312</v>
      </c>
      <c r="L57" s="12">
        <f t="shared" si="2"/>
        <v>2.7</v>
      </c>
      <c r="M57" s="12">
        <f>IF('Indicator Data'!U59="No data","x",ROUND(IF('Indicator Data'!U59&gt;M$140,10,IF('Indicator Data'!U59&lt;M$139,0,10-(M$140-'Indicator Data'!U59)/(M$140-M$139)*10)),1))</f>
        <v>8.5</v>
      </c>
      <c r="N57" s="125">
        <f>'Indicator Data'!Q59/'Indicator Data'!BD59*1000000</f>
        <v>9.576230451594034</v>
      </c>
      <c r="O57" s="12">
        <f t="shared" si="3"/>
        <v>1</v>
      </c>
      <c r="P57" s="52">
        <f t="shared" si="4"/>
        <v>4.0999999999999996</v>
      </c>
      <c r="Q57" s="45">
        <f t="shared" si="5"/>
        <v>7.3</v>
      </c>
      <c r="R57" s="35">
        <f>IF(AND('Indicator Data'!AM59="No data",'Indicator Data'!AN59="No data"),0,SUM('Indicator Data'!AM59:AO59))</f>
        <v>248887</v>
      </c>
      <c r="S57" s="12">
        <f t="shared" si="6"/>
        <v>8</v>
      </c>
      <c r="T57" s="41">
        <f>R57/'Indicator Data'!$BB59</f>
        <v>0.35999832213794342</v>
      </c>
      <c r="U57" s="12">
        <f t="shared" si="7"/>
        <v>10</v>
      </c>
      <c r="V57" s="13">
        <f t="shared" si="8"/>
        <v>9</v>
      </c>
      <c r="W57" s="12">
        <f>IF('Indicator Data'!AB59="No data","x",ROUND(IF('Indicator Data'!AB59&gt;W$140,10,IF('Indicator Data'!AB59&lt;W$139,0,10-(W$140-'Indicator Data'!AB59)/(W$140-W$139)*10)),1))</f>
        <v>1.4</v>
      </c>
      <c r="X57" s="12">
        <f>IF('Indicator Data'!AA59="No data","x",ROUND(IF('Indicator Data'!AA59&gt;X$140,10,IF('Indicator Data'!AA59&lt;X$139,0,10-(X$140-'Indicator Data'!AA59)/(X$140-X$139)*10)),1))</f>
        <v>2.8</v>
      </c>
      <c r="Y57" s="12">
        <f>IF('Indicator Data'!AF59="No data","x",ROUND(IF('Indicator Data'!AF59&gt;Y$140,10,IF('Indicator Data'!AF59&lt;Y$139,0,10-(Y$140-'Indicator Data'!AF59)/(Y$140-Y$139)*10)),1))</f>
        <v>7.2</v>
      </c>
      <c r="Z57" s="129">
        <f>IF('Indicator Data'!AC59="No data","x",'Indicator Data'!AC59/'Indicator Data'!$BB59*100000)</f>
        <v>0</v>
      </c>
      <c r="AA57" s="127">
        <f t="shared" si="9"/>
        <v>0</v>
      </c>
      <c r="AB57" s="129">
        <f>IF('Indicator Data'!AD59="No data","x",'Indicator Data'!AD59/'Indicator Data'!$BB59*100000)</f>
        <v>4.9178715451952399</v>
      </c>
      <c r="AC57" s="127">
        <f t="shared" si="10"/>
        <v>9</v>
      </c>
      <c r="AD57" s="52">
        <f t="shared" si="11"/>
        <v>4.0999999999999996</v>
      </c>
      <c r="AE57" s="12">
        <f>IF('Indicator Data'!V59="No data","x",ROUND(IF('Indicator Data'!V59&gt;AE$140,10,IF('Indicator Data'!V59&lt;AE$139,0,10-(AE$140-'Indicator Data'!V59)/(AE$140-AE$139)*10)),1))</f>
        <v>7.2</v>
      </c>
      <c r="AF57" s="12">
        <f>IF('Indicator Data'!W59="No data","x",ROUND(IF('Indicator Data'!W59&gt;AF$140,10,IF('Indicator Data'!W59&lt;AF$139,0,10-(AF$140-'Indicator Data'!W59)/(AF$140-AF$139)*10)),1))</f>
        <v>6.7</v>
      </c>
      <c r="AG57" s="52">
        <f t="shared" si="12"/>
        <v>7</v>
      </c>
      <c r="AH57" s="12">
        <f>IF('Indicator Data'!AP59="No data","x",ROUND(IF('Indicator Data'!AP59&gt;AH$140,10,IF('Indicator Data'!AP59&lt;AH$139,0,10-(AH$140-'Indicator Data'!AP59)/(AH$140-AH$139)*10)),1))</f>
        <v>6.4</v>
      </c>
      <c r="AI57" s="12">
        <f>IF('Indicator Data'!AQ59="No data","x",ROUND(IF('Indicator Data'!AQ59&gt;AI$140,10,IF('Indicator Data'!AQ59&lt;AI$139,0,10-(AI$140-'Indicator Data'!AQ59)/(AI$140-AI$139)*10)),1))</f>
        <v>0.2</v>
      </c>
      <c r="AJ57" s="52">
        <f t="shared" si="13"/>
        <v>3.3</v>
      </c>
      <c r="AK57" s="35">
        <f>'Indicator Data'!AK59+'Indicator Data'!AJ59*0.5+'Indicator Data'!AI59*0.25</f>
        <v>62616.478717779552</v>
      </c>
      <c r="AL57" s="42">
        <f>AK57/'Indicator Data'!BB59</f>
        <v>9.0570529101909228E-2</v>
      </c>
      <c r="AM57" s="52">
        <f t="shared" si="14"/>
        <v>9.1</v>
      </c>
      <c r="AN57" s="42">
        <f>IF('Indicator Data'!AL59="No data","x",'Indicator Data'!AL59/'Indicator Data'!BB59)</f>
        <v>0.17116507269771289</v>
      </c>
      <c r="AO57" s="12">
        <f t="shared" si="15"/>
        <v>8.6</v>
      </c>
      <c r="AP57" s="52">
        <f t="shared" si="16"/>
        <v>8.6</v>
      </c>
      <c r="AQ57" s="36">
        <f t="shared" si="17"/>
        <v>7</v>
      </c>
      <c r="AR57" s="55">
        <f t="shared" si="18"/>
        <v>8.1999999999999993</v>
      </c>
      <c r="AU57" s="11">
        <v>5.2</v>
      </c>
    </row>
    <row r="58" spans="1:47" s="11" customFormat="1" x14ac:dyDescent="0.25">
      <c r="A58" s="11" t="s">
        <v>376</v>
      </c>
      <c r="B58" s="30" t="s">
        <v>12</v>
      </c>
      <c r="C58" s="30" t="s">
        <v>504</v>
      </c>
      <c r="D58" s="12">
        <f>ROUND(IF('Indicator Data'!O60="No data",IF((0.1284*LN('Indicator Data'!BA60)-0.4735)&gt;D$140,0,IF((0.1284*LN('Indicator Data'!BA60)-0.4735)&lt;D$139,10,(D$140-(0.1284*LN('Indicator Data'!BA60)-0.4735))/(D$140-D$139)*10)),IF('Indicator Data'!O60&gt;D$140,0,IF('Indicator Data'!O60&lt;D$139,10,(D$140-'Indicator Data'!O60)/(D$140-D$139)*10))),1)</f>
        <v>9.1999999999999993</v>
      </c>
      <c r="E58" s="12">
        <f>IF('Indicator Data'!P60="No data","x",ROUND(IF('Indicator Data'!P60&gt;E$140,10,IF('Indicator Data'!P60&lt;E$139,0,10-(E$140-'Indicator Data'!P60)/(E$140-E$139)*10)),1))</f>
        <v>10</v>
      </c>
      <c r="F58" s="52">
        <f t="shared" si="0"/>
        <v>9.6999999999999993</v>
      </c>
      <c r="G58" s="12">
        <f>IF('Indicator Data'!AG60="No data","x",ROUND(IF('Indicator Data'!AG60&gt;G$140,10,IF('Indicator Data'!AG60&lt;G$139,0,10-(G$140-'Indicator Data'!AG60)/(G$140-G$139)*10)),1))</f>
        <v>9.3000000000000007</v>
      </c>
      <c r="H58" s="12">
        <f>IF('Indicator Data'!AH60="No data","x",ROUND(IF('Indicator Data'!AH60&gt;H$140,10,IF('Indicator Data'!AH60&lt;H$139,0,10-(H$140-'Indicator Data'!AH60)/(H$140-H$139)*10)),1))</f>
        <v>2.2999999999999998</v>
      </c>
      <c r="I58" s="52">
        <f t="shared" si="1"/>
        <v>5.8</v>
      </c>
      <c r="J58" s="35">
        <f>SUM('Indicator Data'!R60,SUM('Indicator Data'!S60:T60)*1000000)</f>
        <v>2756610848</v>
      </c>
      <c r="K58" s="35">
        <f>J58/'Indicator Data'!BD60</f>
        <v>133.48513408748312</v>
      </c>
      <c r="L58" s="12">
        <f t="shared" si="2"/>
        <v>2.7</v>
      </c>
      <c r="M58" s="12">
        <f>IF('Indicator Data'!U60="No data","x",ROUND(IF('Indicator Data'!U60&gt;M$140,10,IF('Indicator Data'!U60&lt;M$139,0,10-(M$140-'Indicator Data'!U60)/(M$140-M$139)*10)),1))</f>
        <v>8.5</v>
      </c>
      <c r="N58" s="125">
        <f>'Indicator Data'!Q60/'Indicator Data'!BD60*1000000</f>
        <v>9.576230451594034</v>
      </c>
      <c r="O58" s="12">
        <f t="shared" si="3"/>
        <v>1</v>
      </c>
      <c r="P58" s="52">
        <f t="shared" si="4"/>
        <v>4.0999999999999996</v>
      </c>
      <c r="Q58" s="45">
        <f t="shared" si="5"/>
        <v>7.3</v>
      </c>
      <c r="R58" s="35">
        <f>IF(AND('Indicator Data'!AM60="No data",'Indicator Data'!AN60="No data"),0,SUM('Indicator Data'!AM60:AO60))</f>
        <v>0</v>
      </c>
      <c r="S58" s="12">
        <f t="shared" si="6"/>
        <v>0</v>
      </c>
      <c r="T58" s="41">
        <f>R58/'Indicator Data'!$BB60</f>
        <v>0</v>
      </c>
      <c r="U58" s="12">
        <f t="shared" si="7"/>
        <v>0</v>
      </c>
      <c r="V58" s="13">
        <f t="shared" si="8"/>
        <v>0</v>
      </c>
      <c r="W58" s="12">
        <f>IF('Indicator Data'!AB60="No data","x",ROUND(IF('Indicator Data'!AB60&gt;W$140,10,IF('Indicator Data'!AB60&lt;W$139,0,10-(W$140-'Indicator Data'!AB60)/(W$140-W$139)*10)),1))</f>
        <v>1</v>
      </c>
      <c r="X58" s="12">
        <f>IF('Indicator Data'!AA60="No data","x",ROUND(IF('Indicator Data'!AA60&gt;X$140,10,IF('Indicator Data'!AA60&lt;X$139,0,10-(X$140-'Indicator Data'!AA60)/(X$140-X$139)*10)),1))</f>
        <v>2.8</v>
      </c>
      <c r="Y58" s="12">
        <f>IF('Indicator Data'!AF60="No data","x",ROUND(IF('Indicator Data'!AF60&gt;Y$140,10,IF('Indicator Data'!AF60&lt;Y$139,0,10-(Y$140-'Indicator Data'!AF60)/(Y$140-Y$139)*10)),1))</f>
        <v>7.2</v>
      </c>
      <c r="Z58" s="129">
        <f>IF('Indicator Data'!AC60="No data","x",'Indicator Data'!AC60/'Indicator Data'!$BB60*100000)</f>
        <v>0</v>
      </c>
      <c r="AA58" s="127">
        <f t="shared" si="9"/>
        <v>0</v>
      </c>
      <c r="AB58" s="129">
        <f>IF('Indicator Data'!AD60="No data","x",'Indicator Data'!AD60/'Indicator Data'!$BB60*100000)</f>
        <v>1.0163378339482856</v>
      </c>
      <c r="AC58" s="127">
        <f t="shared" si="10"/>
        <v>6.7</v>
      </c>
      <c r="AD58" s="52">
        <f t="shared" si="11"/>
        <v>3.5</v>
      </c>
      <c r="AE58" s="12">
        <f>IF('Indicator Data'!V60="No data","x",ROUND(IF('Indicator Data'!V60&gt;AE$140,10,IF('Indicator Data'!V60&lt;AE$139,0,10-(AE$140-'Indicator Data'!V60)/(AE$140-AE$139)*10)),1))</f>
        <v>10</v>
      </c>
      <c r="AF58" s="12">
        <f>IF('Indicator Data'!W60="No data","x",ROUND(IF('Indicator Data'!W60&gt;AF$140,10,IF('Indicator Data'!W60&lt;AF$139,0,10-(AF$140-'Indicator Data'!W60)/(AF$140-AF$139)*10)),1))</f>
        <v>5.6</v>
      </c>
      <c r="AG58" s="52">
        <f t="shared" si="12"/>
        <v>7.8</v>
      </c>
      <c r="AH58" s="12">
        <f>IF('Indicator Data'!AP60="No data","x",ROUND(IF('Indicator Data'!AP60&gt;AH$140,10,IF('Indicator Data'!AP60&lt;AH$139,0,10-(AH$140-'Indicator Data'!AP60)/(AH$140-AH$139)*10)),1))</f>
        <v>2.4</v>
      </c>
      <c r="AI58" s="12">
        <f>IF('Indicator Data'!AQ60="No data","x",ROUND(IF('Indicator Data'!AQ60&gt;AI$140,10,IF('Indicator Data'!AQ60&lt;AI$139,0,10-(AI$140-'Indicator Data'!AQ60)/(AI$140-AI$139)*10)),1))</f>
        <v>0.9</v>
      </c>
      <c r="AJ58" s="52">
        <f t="shared" si="13"/>
        <v>1.7</v>
      </c>
      <c r="AK58" s="35">
        <f>'Indicator Data'!AK60+'Indicator Data'!AJ60*0.5+'Indicator Data'!AI60*0.25</f>
        <v>221568.54281695507</v>
      </c>
      <c r="AL58" s="42">
        <f>AK58/'Indicator Data'!BB60</f>
        <v>9.0075397151064829E-2</v>
      </c>
      <c r="AM58" s="52">
        <f t="shared" si="14"/>
        <v>9</v>
      </c>
      <c r="AN58" s="42">
        <f>IF('Indicator Data'!AL60="No data","x",'Indicator Data'!AL60/'Indicator Data'!BB60)</f>
        <v>2.065198478582916E-2</v>
      </c>
      <c r="AO58" s="12">
        <f t="shared" si="15"/>
        <v>1</v>
      </c>
      <c r="AP58" s="52">
        <f t="shared" si="16"/>
        <v>1</v>
      </c>
      <c r="AQ58" s="36">
        <f t="shared" si="17"/>
        <v>5.6</v>
      </c>
      <c r="AR58" s="55">
        <f t="shared" si="18"/>
        <v>3.3</v>
      </c>
      <c r="AU58" s="11">
        <v>3.7</v>
      </c>
    </row>
    <row r="59" spans="1:47" s="11" customFormat="1" x14ac:dyDescent="0.25">
      <c r="A59" s="11" t="s">
        <v>377</v>
      </c>
      <c r="B59" s="30" t="s">
        <v>12</v>
      </c>
      <c r="C59" s="30" t="s">
        <v>505</v>
      </c>
      <c r="D59" s="12">
        <f>ROUND(IF('Indicator Data'!O61="No data",IF((0.1284*LN('Indicator Data'!BA61)-0.4735)&gt;D$140,0,IF((0.1284*LN('Indicator Data'!BA61)-0.4735)&lt;D$139,10,(D$140-(0.1284*LN('Indicator Data'!BA61)-0.4735))/(D$140-D$139)*10)),IF('Indicator Data'!O61&gt;D$140,0,IF('Indicator Data'!O61&lt;D$139,10,(D$140-'Indicator Data'!O61)/(D$140-D$139)*10))),1)</f>
        <v>9.1999999999999993</v>
      </c>
      <c r="E59" s="12">
        <f>IF('Indicator Data'!P61="No data","x",ROUND(IF('Indicator Data'!P61&gt;E$140,10,IF('Indicator Data'!P61&lt;E$139,0,10-(E$140-'Indicator Data'!P61)/(E$140-E$139)*10)),1))</f>
        <v>10</v>
      </c>
      <c r="F59" s="52">
        <f t="shared" si="0"/>
        <v>9.6999999999999993</v>
      </c>
      <c r="G59" s="12">
        <f>IF('Indicator Data'!AG61="No data","x",ROUND(IF('Indicator Data'!AG61&gt;G$140,10,IF('Indicator Data'!AG61&lt;G$139,0,10-(G$140-'Indicator Data'!AG61)/(G$140-G$139)*10)),1))</f>
        <v>9.3000000000000007</v>
      </c>
      <c r="H59" s="12">
        <f>IF('Indicator Data'!AH61="No data","x",ROUND(IF('Indicator Data'!AH61&gt;H$140,10,IF('Indicator Data'!AH61&lt;H$139,0,10-(H$140-'Indicator Data'!AH61)/(H$140-H$139)*10)),1))</f>
        <v>2.2999999999999998</v>
      </c>
      <c r="I59" s="52">
        <f t="shared" si="1"/>
        <v>5.8</v>
      </c>
      <c r="J59" s="35">
        <f>SUM('Indicator Data'!R61,SUM('Indicator Data'!S61:T61)*1000000)</f>
        <v>2756610848</v>
      </c>
      <c r="K59" s="35">
        <f>J59/'Indicator Data'!BD61</f>
        <v>133.48513408748312</v>
      </c>
      <c r="L59" s="12">
        <f t="shared" si="2"/>
        <v>2.7</v>
      </c>
      <c r="M59" s="12">
        <f>IF('Indicator Data'!U61="No data","x",ROUND(IF('Indicator Data'!U61&gt;M$140,10,IF('Indicator Data'!U61&lt;M$139,0,10-(M$140-'Indicator Data'!U61)/(M$140-M$139)*10)),1))</f>
        <v>8.5</v>
      </c>
      <c r="N59" s="125">
        <f>'Indicator Data'!Q61/'Indicator Data'!BD61*1000000</f>
        <v>9.576230451594034</v>
      </c>
      <c r="O59" s="12">
        <f t="shared" si="3"/>
        <v>1</v>
      </c>
      <c r="P59" s="52">
        <f t="shared" si="4"/>
        <v>4.0999999999999996</v>
      </c>
      <c r="Q59" s="45">
        <f t="shared" si="5"/>
        <v>7.3</v>
      </c>
      <c r="R59" s="35">
        <f>IF(AND('Indicator Data'!AM61="No data",'Indicator Data'!AN61="No data"),0,SUM('Indicator Data'!AM61:AO61))</f>
        <v>0</v>
      </c>
      <c r="S59" s="12">
        <f t="shared" si="6"/>
        <v>0</v>
      </c>
      <c r="T59" s="41">
        <f>R59/'Indicator Data'!$BB61</f>
        <v>0</v>
      </c>
      <c r="U59" s="12">
        <f t="shared" si="7"/>
        <v>0</v>
      </c>
      <c r="V59" s="13">
        <f t="shared" si="8"/>
        <v>0</v>
      </c>
      <c r="W59" s="12">
        <f>IF('Indicator Data'!AB61="No data","x",ROUND(IF('Indicator Data'!AB61&gt;W$140,10,IF('Indicator Data'!AB61&lt;W$139,0,10-(W$140-'Indicator Data'!AB61)/(W$140-W$139)*10)),1))</f>
        <v>0.4</v>
      </c>
      <c r="X59" s="12">
        <f>IF('Indicator Data'!AA61="No data","x",ROUND(IF('Indicator Data'!AA61&gt;X$140,10,IF('Indicator Data'!AA61&lt;X$139,0,10-(X$140-'Indicator Data'!AA61)/(X$140-X$139)*10)),1))</f>
        <v>2.8</v>
      </c>
      <c r="Y59" s="12">
        <f>IF('Indicator Data'!AF61="No data","x",ROUND(IF('Indicator Data'!AF61&gt;Y$140,10,IF('Indicator Data'!AF61&lt;Y$139,0,10-(Y$140-'Indicator Data'!AF61)/(Y$140-Y$139)*10)),1))</f>
        <v>7.2</v>
      </c>
      <c r="Z59" s="129">
        <f>IF('Indicator Data'!AC61="No data","x",'Indicator Data'!AC61/'Indicator Data'!$BB61*100000)</f>
        <v>0</v>
      </c>
      <c r="AA59" s="127">
        <f t="shared" si="9"/>
        <v>0</v>
      </c>
      <c r="AB59" s="129">
        <f>IF('Indicator Data'!AD61="No data","x",'Indicator Data'!AD61/'Indicator Data'!$BB61*100000)</f>
        <v>0.72111380353639021</v>
      </c>
      <c r="AC59" s="127">
        <f t="shared" si="10"/>
        <v>6.2</v>
      </c>
      <c r="AD59" s="52">
        <f t="shared" si="11"/>
        <v>3.3</v>
      </c>
      <c r="AE59" s="12">
        <f>IF('Indicator Data'!V61="No data","x",ROUND(IF('Indicator Data'!V61&gt;AE$140,10,IF('Indicator Data'!V61&lt;AE$139,0,10-(AE$140-'Indicator Data'!V61)/(AE$140-AE$139)*10)),1))</f>
        <v>8.8000000000000007</v>
      </c>
      <c r="AF59" s="12">
        <f>IF('Indicator Data'!W61="No data","x",ROUND(IF('Indicator Data'!W61&gt;AF$140,10,IF('Indicator Data'!W61&lt;AF$139,0,10-(AF$140-'Indicator Data'!W61)/(AF$140-AF$139)*10)),1))</f>
        <v>9.6</v>
      </c>
      <c r="AG59" s="52">
        <f t="shared" si="12"/>
        <v>9.1999999999999993</v>
      </c>
      <c r="AH59" s="12">
        <f>IF('Indicator Data'!AP61="No data","x",ROUND(IF('Indicator Data'!AP61&gt;AH$140,10,IF('Indicator Data'!AP61&lt;AH$139,0,10-(AH$140-'Indicator Data'!AP61)/(AH$140-AH$139)*10)),1))</f>
        <v>7.9</v>
      </c>
      <c r="AI59" s="12">
        <f>IF('Indicator Data'!AQ61="No data","x",ROUND(IF('Indicator Data'!AQ61&gt;AI$140,10,IF('Indicator Data'!AQ61&lt;AI$139,0,10-(AI$140-'Indicator Data'!AQ61)/(AI$140-AI$139)*10)),1))</f>
        <v>2.6</v>
      </c>
      <c r="AJ59" s="52">
        <f t="shared" si="13"/>
        <v>5.3</v>
      </c>
      <c r="AK59" s="35">
        <f>'Indicator Data'!AK61+'Indicator Data'!AJ61*0.5+'Indicator Data'!AI61*0.25</f>
        <v>535766.14477045462</v>
      </c>
      <c r="AL59" s="42">
        <f>AK59/'Indicator Data'!BB61</f>
        <v>0.12878278748715027</v>
      </c>
      <c r="AM59" s="52">
        <f t="shared" si="14"/>
        <v>10</v>
      </c>
      <c r="AN59" s="42">
        <f>IF('Indicator Data'!AL61="No data","x",'Indicator Data'!AL61/'Indicator Data'!BB61)</f>
        <v>3.3167869764924113E-2</v>
      </c>
      <c r="AO59" s="12">
        <f t="shared" si="15"/>
        <v>1.7</v>
      </c>
      <c r="AP59" s="52">
        <f t="shared" si="16"/>
        <v>1.7</v>
      </c>
      <c r="AQ59" s="36">
        <f t="shared" si="17"/>
        <v>7.2</v>
      </c>
      <c r="AR59" s="55">
        <f t="shared" si="18"/>
        <v>4.5</v>
      </c>
      <c r="AU59" s="11">
        <v>4.0999999999999996</v>
      </c>
    </row>
    <row r="60" spans="1:47" s="11" customFormat="1" x14ac:dyDescent="0.25">
      <c r="A60" s="11" t="s">
        <v>381</v>
      </c>
      <c r="B60" s="30" t="s">
        <v>12</v>
      </c>
      <c r="C60" s="30" t="s">
        <v>509</v>
      </c>
      <c r="D60" s="12">
        <f>ROUND(IF('Indicator Data'!O62="No data",IF((0.1284*LN('Indicator Data'!BA62)-0.4735)&gt;D$140,0,IF((0.1284*LN('Indicator Data'!BA62)-0.4735)&lt;D$139,10,(D$140-(0.1284*LN('Indicator Data'!BA62)-0.4735))/(D$140-D$139)*10)),IF('Indicator Data'!O62&gt;D$140,0,IF('Indicator Data'!O62&lt;D$139,10,(D$140-'Indicator Data'!O62)/(D$140-D$139)*10))),1)</f>
        <v>9.1999999999999993</v>
      </c>
      <c r="E60" s="12">
        <f>IF('Indicator Data'!P62="No data","x",ROUND(IF('Indicator Data'!P62&gt;E$140,10,IF('Indicator Data'!P62&lt;E$139,0,10-(E$140-'Indicator Data'!P62)/(E$140-E$139)*10)),1))</f>
        <v>3.5</v>
      </c>
      <c r="F60" s="52">
        <f t="shared" si="0"/>
        <v>7.3</v>
      </c>
      <c r="G60" s="12">
        <f>IF('Indicator Data'!AG62="No data","x",ROUND(IF('Indicator Data'!AG62&gt;G$140,10,IF('Indicator Data'!AG62&lt;G$139,0,10-(G$140-'Indicator Data'!AG62)/(G$140-G$139)*10)),1))</f>
        <v>9.3000000000000007</v>
      </c>
      <c r="H60" s="12">
        <f>IF('Indicator Data'!AH62="No data","x",ROUND(IF('Indicator Data'!AH62&gt;H$140,10,IF('Indicator Data'!AH62&lt;H$139,0,10-(H$140-'Indicator Data'!AH62)/(H$140-H$139)*10)),1))</f>
        <v>2.2999999999999998</v>
      </c>
      <c r="I60" s="52">
        <f t="shared" si="1"/>
        <v>5.8</v>
      </c>
      <c r="J60" s="35">
        <f>SUM('Indicator Data'!R62,SUM('Indicator Data'!S62:T62)*1000000)</f>
        <v>2756610848</v>
      </c>
      <c r="K60" s="35">
        <f>J60/'Indicator Data'!BD62</f>
        <v>133.48513408748312</v>
      </c>
      <c r="L60" s="12">
        <f t="shared" si="2"/>
        <v>2.7</v>
      </c>
      <c r="M60" s="12">
        <f>IF('Indicator Data'!U62="No data","x",ROUND(IF('Indicator Data'!U62&gt;M$140,10,IF('Indicator Data'!U62&lt;M$139,0,10-(M$140-'Indicator Data'!U62)/(M$140-M$139)*10)),1))</f>
        <v>8.5</v>
      </c>
      <c r="N60" s="125">
        <f>'Indicator Data'!Q62/'Indicator Data'!BD62*1000000</f>
        <v>9.576230451594034</v>
      </c>
      <c r="O60" s="12">
        <f t="shared" si="3"/>
        <v>1</v>
      </c>
      <c r="P60" s="52">
        <f t="shared" si="4"/>
        <v>4.0999999999999996</v>
      </c>
      <c r="Q60" s="45">
        <f t="shared" si="5"/>
        <v>6.1</v>
      </c>
      <c r="R60" s="35">
        <f>IF(AND('Indicator Data'!AM62="No data",'Indicator Data'!AN62="No data"),0,SUM('Indicator Data'!AM62:AO62))</f>
        <v>4246</v>
      </c>
      <c r="S60" s="12">
        <f t="shared" si="6"/>
        <v>2.1</v>
      </c>
      <c r="T60" s="41">
        <f>R60/'Indicator Data'!$BB62</f>
        <v>3.5272636043882284E-3</v>
      </c>
      <c r="U60" s="12">
        <f t="shared" si="7"/>
        <v>4.4000000000000004</v>
      </c>
      <c r="V60" s="13">
        <f t="shared" si="8"/>
        <v>3.3</v>
      </c>
      <c r="W60" s="12">
        <f>IF('Indicator Data'!AB62="No data","x",ROUND(IF('Indicator Data'!AB62&gt;W$140,10,IF('Indicator Data'!AB62&lt;W$139,0,10-(W$140-'Indicator Data'!AB62)/(W$140-W$139)*10)),1))</f>
        <v>2.2000000000000002</v>
      </c>
      <c r="X60" s="12">
        <f>IF('Indicator Data'!AA62="No data","x",ROUND(IF('Indicator Data'!AA62&gt;X$140,10,IF('Indicator Data'!AA62&lt;X$139,0,10-(X$140-'Indicator Data'!AA62)/(X$140-X$139)*10)),1))</f>
        <v>2.8</v>
      </c>
      <c r="Y60" s="12">
        <f>IF('Indicator Data'!AF62="No data","x",ROUND(IF('Indicator Data'!AF62&gt;Y$140,10,IF('Indicator Data'!AF62&lt;Y$139,0,10-(Y$140-'Indicator Data'!AF62)/(Y$140-Y$139)*10)),1))</f>
        <v>7.2</v>
      </c>
      <c r="Z60" s="129">
        <f>IF('Indicator Data'!AC62="No data","x",'Indicator Data'!AC62/'Indicator Data'!$BB62*100000)</f>
        <v>0</v>
      </c>
      <c r="AA60" s="127">
        <f t="shared" si="9"/>
        <v>0</v>
      </c>
      <c r="AB60" s="129">
        <f>IF('Indicator Data'!AD62="No data","x",'Indicator Data'!AD62/'Indicator Data'!$BB62*100000)</f>
        <v>0.58150836624393776</v>
      </c>
      <c r="AC60" s="127">
        <f t="shared" si="10"/>
        <v>5.9</v>
      </c>
      <c r="AD60" s="52">
        <f t="shared" si="11"/>
        <v>3.6</v>
      </c>
      <c r="AE60" s="12">
        <f>IF('Indicator Data'!V62="No data","x",ROUND(IF('Indicator Data'!V62&gt;AE$140,10,IF('Indicator Data'!V62&lt;AE$139,0,10-(AE$140-'Indicator Data'!V62)/(AE$140-AE$139)*10)),1))</f>
        <v>4.3</v>
      </c>
      <c r="AF60" s="12">
        <f>IF('Indicator Data'!W62="No data","x",ROUND(IF('Indicator Data'!W62&gt;AF$140,10,IF('Indicator Data'!W62&lt;AF$139,0,10-(AF$140-'Indicator Data'!W62)/(AF$140-AF$139)*10)),1))</f>
        <v>3</v>
      </c>
      <c r="AG60" s="52">
        <f t="shared" si="12"/>
        <v>3.7</v>
      </c>
      <c r="AH60" s="12">
        <f>IF('Indicator Data'!AP62="No data","x",ROUND(IF('Indicator Data'!AP62&gt;AH$140,10,IF('Indicator Data'!AP62&lt;AH$139,0,10-(AH$140-'Indicator Data'!AP62)/(AH$140-AH$139)*10)),1))</f>
        <v>3.2</v>
      </c>
      <c r="AI60" s="12">
        <f>IF('Indicator Data'!AQ62="No data","x",ROUND(IF('Indicator Data'!AQ62&gt;AI$140,10,IF('Indicator Data'!AQ62&lt;AI$139,0,10-(AI$140-'Indicator Data'!AQ62)/(AI$140-AI$139)*10)),1))</f>
        <v>0</v>
      </c>
      <c r="AJ60" s="52">
        <f t="shared" si="13"/>
        <v>1.6</v>
      </c>
      <c r="AK60" s="35">
        <f>'Indicator Data'!AK62+'Indicator Data'!AJ62*0.5+'Indicator Data'!AI62*0.25</f>
        <v>63293.259241516746</v>
      </c>
      <c r="AL60" s="42">
        <f>AK60/'Indicator Data'!BB62</f>
        <v>5.2579371108269171E-2</v>
      </c>
      <c r="AM60" s="52">
        <f t="shared" si="14"/>
        <v>5.3</v>
      </c>
      <c r="AN60" s="42">
        <f>IF('Indicator Data'!AL62="No data","x",'Indicator Data'!AL62/'Indicator Data'!BB62)</f>
        <v>1.0274422105292889E-2</v>
      </c>
      <c r="AO60" s="12">
        <f t="shared" si="15"/>
        <v>0.5</v>
      </c>
      <c r="AP60" s="52">
        <f t="shared" si="16"/>
        <v>0.5</v>
      </c>
      <c r="AQ60" s="36">
        <f t="shared" si="17"/>
        <v>3.1</v>
      </c>
      <c r="AR60" s="55">
        <f t="shared" si="18"/>
        <v>3.2</v>
      </c>
      <c r="AU60" s="11">
        <v>2.9</v>
      </c>
    </row>
    <row r="61" spans="1:47" s="11" customFormat="1" x14ac:dyDescent="0.25">
      <c r="A61" s="11" t="s">
        <v>378</v>
      </c>
      <c r="B61" s="30" t="s">
        <v>12</v>
      </c>
      <c r="C61" s="30" t="s">
        <v>506</v>
      </c>
      <c r="D61" s="12">
        <f>ROUND(IF('Indicator Data'!O63="No data",IF((0.1284*LN('Indicator Data'!BA63)-0.4735)&gt;D$140,0,IF((0.1284*LN('Indicator Data'!BA63)-0.4735)&lt;D$139,10,(D$140-(0.1284*LN('Indicator Data'!BA63)-0.4735))/(D$140-D$139)*10)),IF('Indicator Data'!O63&gt;D$140,0,IF('Indicator Data'!O63&lt;D$139,10,(D$140-'Indicator Data'!O63)/(D$140-D$139)*10))),1)</f>
        <v>9.1999999999999993</v>
      </c>
      <c r="E61" s="12">
        <f>IF('Indicator Data'!P63="No data","x",ROUND(IF('Indicator Data'!P63&gt;E$140,10,IF('Indicator Data'!P63&lt;E$139,0,10-(E$140-'Indicator Data'!P63)/(E$140-E$139)*10)),1))</f>
        <v>10</v>
      </c>
      <c r="F61" s="52">
        <f t="shared" si="0"/>
        <v>9.6999999999999993</v>
      </c>
      <c r="G61" s="12">
        <f>IF('Indicator Data'!AG63="No data","x",ROUND(IF('Indicator Data'!AG63&gt;G$140,10,IF('Indicator Data'!AG63&lt;G$139,0,10-(G$140-'Indicator Data'!AG63)/(G$140-G$139)*10)),1))</f>
        <v>9.3000000000000007</v>
      </c>
      <c r="H61" s="12">
        <f>IF('Indicator Data'!AH63="No data","x",ROUND(IF('Indicator Data'!AH63&gt;H$140,10,IF('Indicator Data'!AH63&lt;H$139,0,10-(H$140-'Indicator Data'!AH63)/(H$140-H$139)*10)),1))</f>
        <v>2.2999999999999998</v>
      </c>
      <c r="I61" s="52">
        <f t="shared" si="1"/>
        <v>5.8</v>
      </c>
      <c r="J61" s="35">
        <f>SUM('Indicator Data'!R63,SUM('Indicator Data'!S63:T63)*1000000)</f>
        <v>2756610848</v>
      </c>
      <c r="K61" s="35">
        <f>J61/'Indicator Data'!BD63</f>
        <v>133.48513408748312</v>
      </c>
      <c r="L61" s="12">
        <f t="shared" si="2"/>
        <v>2.7</v>
      </c>
      <c r="M61" s="12">
        <f>IF('Indicator Data'!U63="No data","x",ROUND(IF('Indicator Data'!U63&gt;M$140,10,IF('Indicator Data'!U63&lt;M$139,0,10-(M$140-'Indicator Data'!U63)/(M$140-M$139)*10)),1))</f>
        <v>8.5</v>
      </c>
      <c r="N61" s="125">
        <f>'Indicator Data'!Q63/'Indicator Data'!BD63*1000000</f>
        <v>9.576230451594034</v>
      </c>
      <c r="O61" s="12">
        <f t="shared" si="3"/>
        <v>1</v>
      </c>
      <c r="P61" s="52">
        <f t="shared" si="4"/>
        <v>4.0999999999999996</v>
      </c>
      <c r="Q61" s="45">
        <f t="shared" si="5"/>
        <v>7.3</v>
      </c>
      <c r="R61" s="35">
        <f>IF(AND('Indicator Data'!AM63="No data",'Indicator Data'!AN63="No data"),0,SUM('Indicator Data'!AM63:AO63))</f>
        <v>18781</v>
      </c>
      <c r="S61" s="12">
        <f t="shared" si="6"/>
        <v>4.2</v>
      </c>
      <c r="T61" s="41">
        <f>R61/'Indicator Data'!$BB63</f>
        <v>4.715086368351655E-3</v>
      </c>
      <c r="U61" s="12">
        <f t="shared" si="7"/>
        <v>4.7</v>
      </c>
      <c r="V61" s="13">
        <f t="shared" si="8"/>
        <v>4.5</v>
      </c>
      <c r="W61" s="12">
        <f>IF('Indicator Data'!AB63="No data","x",ROUND(IF('Indicator Data'!AB63&gt;W$140,10,IF('Indicator Data'!AB63&lt;W$139,0,10-(W$140-'Indicator Data'!AB63)/(W$140-W$139)*10)),1))</f>
        <v>0.6</v>
      </c>
      <c r="X61" s="12">
        <f>IF('Indicator Data'!AA63="No data","x",ROUND(IF('Indicator Data'!AA63&gt;X$140,10,IF('Indicator Data'!AA63&lt;X$139,0,10-(X$140-'Indicator Data'!AA63)/(X$140-X$139)*10)),1))</f>
        <v>2.8</v>
      </c>
      <c r="Y61" s="12">
        <f>IF('Indicator Data'!AF63="No data","x",ROUND(IF('Indicator Data'!AF63&gt;Y$140,10,IF('Indicator Data'!AF63&lt;Y$139,0,10-(Y$140-'Indicator Data'!AF63)/(Y$140-Y$139)*10)),1))</f>
        <v>7.2</v>
      </c>
      <c r="Z61" s="129">
        <f>IF('Indicator Data'!AC63="No data","x",'Indicator Data'!AC63/'Indicator Data'!$BB63*100000)</f>
        <v>0</v>
      </c>
      <c r="AA61" s="127">
        <f t="shared" si="9"/>
        <v>0</v>
      </c>
      <c r="AB61" s="129">
        <f>IF('Indicator Data'!AD63="No data","x",'Indicator Data'!AD63/'Indicator Data'!$BB63*100000)</f>
        <v>0.27616181274622337</v>
      </c>
      <c r="AC61" s="127">
        <f t="shared" si="10"/>
        <v>4.8</v>
      </c>
      <c r="AD61" s="52">
        <f t="shared" si="11"/>
        <v>3.1</v>
      </c>
      <c r="AE61" s="12">
        <f>IF('Indicator Data'!V63="No data","x",ROUND(IF('Indicator Data'!V63&gt;AE$140,10,IF('Indicator Data'!V63&lt;AE$139,0,10-(AE$140-'Indicator Data'!V63)/(AE$140-AE$139)*10)),1))</f>
        <v>5.5</v>
      </c>
      <c r="AF61" s="12">
        <f>IF('Indicator Data'!W63="No data","x",ROUND(IF('Indicator Data'!W63&gt;AF$140,10,IF('Indicator Data'!W63&lt;AF$139,0,10-(AF$140-'Indicator Data'!W63)/(AF$140-AF$139)*10)),1))</f>
        <v>6.6</v>
      </c>
      <c r="AG61" s="52">
        <f t="shared" si="12"/>
        <v>6.1</v>
      </c>
      <c r="AH61" s="12">
        <f>IF('Indicator Data'!AP63="No data","x",ROUND(IF('Indicator Data'!AP63&gt;AH$140,10,IF('Indicator Data'!AP63&lt;AH$139,0,10-(AH$140-'Indicator Data'!AP63)/(AH$140-AH$139)*10)),1))</f>
        <v>2.7</v>
      </c>
      <c r="AI61" s="12">
        <f>IF('Indicator Data'!AQ63="No data","x",ROUND(IF('Indicator Data'!AQ63&gt;AI$140,10,IF('Indicator Data'!AQ63&lt;AI$139,0,10-(AI$140-'Indicator Data'!AQ63)/(AI$140-AI$139)*10)),1))</f>
        <v>1</v>
      </c>
      <c r="AJ61" s="52">
        <f t="shared" si="13"/>
        <v>1.9</v>
      </c>
      <c r="AK61" s="35">
        <f>'Indicator Data'!AK63+'Indicator Data'!AJ63*0.5+'Indicator Data'!AI63*0.25</f>
        <v>209313.26951704366</v>
      </c>
      <c r="AL61" s="42">
        <f>AK61/'Indicator Data'!BB63</f>
        <v>5.2549392674241448E-2</v>
      </c>
      <c r="AM61" s="52">
        <f t="shared" si="14"/>
        <v>5.3</v>
      </c>
      <c r="AN61" s="42">
        <f>IF('Indicator Data'!AL63="No data","x",'Indicator Data'!AL63/'Indicator Data'!BB63)</f>
        <v>3.6914047397400868E-2</v>
      </c>
      <c r="AO61" s="12">
        <f t="shared" si="15"/>
        <v>1.8</v>
      </c>
      <c r="AP61" s="52">
        <f t="shared" si="16"/>
        <v>1.8</v>
      </c>
      <c r="AQ61" s="36">
        <f t="shared" si="17"/>
        <v>3.9</v>
      </c>
      <c r="AR61" s="55">
        <f t="shared" si="18"/>
        <v>4.2</v>
      </c>
      <c r="AU61" s="11">
        <v>2.9</v>
      </c>
    </row>
    <row r="62" spans="1:47" s="11" customFormat="1" x14ac:dyDescent="0.25">
      <c r="A62" s="11" t="s">
        <v>379</v>
      </c>
      <c r="B62" s="30" t="s">
        <v>12</v>
      </c>
      <c r="C62" s="30" t="s">
        <v>507</v>
      </c>
      <c r="D62" s="12">
        <f>ROUND(IF('Indicator Data'!O64="No data",IF((0.1284*LN('Indicator Data'!BA64)-0.4735)&gt;D$140,0,IF((0.1284*LN('Indicator Data'!BA64)-0.4735)&lt;D$139,10,(D$140-(0.1284*LN('Indicator Data'!BA64)-0.4735))/(D$140-D$139)*10)),IF('Indicator Data'!O64&gt;D$140,0,IF('Indicator Data'!O64&lt;D$139,10,(D$140-'Indicator Data'!O64)/(D$140-D$139)*10))),1)</f>
        <v>9.1999999999999993</v>
      </c>
      <c r="E62" s="12">
        <f>IF('Indicator Data'!P64="No data","x",ROUND(IF('Indicator Data'!P64&gt;E$140,10,IF('Indicator Data'!P64&lt;E$139,0,10-(E$140-'Indicator Data'!P64)/(E$140-E$139)*10)),1))</f>
        <v>10</v>
      </c>
      <c r="F62" s="52">
        <f t="shared" si="0"/>
        <v>9.6999999999999993</v>
      </c>
      <c r="G62" s="12">
        <f>IF('Indicator Data'!AG64="No data","x",ROUND(IF('Indicator Data'!AG64&gt;G$140,10,IF('Indicator Data'!AG64&lt;G$139,0,10-(G$140-'Indicator Data'!AG64)/(G$140-G$139)*10)),1))</f>
        <v>9.3000000000000007</v>
      </c>
      <c r="H62" s="12">
        <f>IF('Indicator Data'!AH64="No data","x",ROUND(IF('Indicator Data'!AH64&gt;H$140,10,IF('Indicator Data'!AH64&lt;H$139,0,10-(H$140-'Indicator Data'!AH64)/(H$140-H$139)*10)),1))</f>
        <v>2.2999999999999998</v>
      </c>
      <c r="I62" s="52">
        <f t="shared" si="1"/>
        <v>5.8</v>
      </c>
      <c r="J62" s="35">
        <f>SUM('Indicator Data'!R64,SUM('Indicator Data'!S64:T64)*1000000)</f>
        <v>2756610848</v>
      </c>
      <c r="K62" s="35">
        <f>J62/'Indicator Data'!BD64</f>
        <v>133.48513408748312</v>
      </c>
      <c r="L62" s="12">
        <f t="shared" si="2"/>
        <v>2.7</v>
      </c>
      <c r="M62" s="12">
        <f>IF('Indicator Data'!U64="No data","x",ROUND(IF('Indicator Data'!U64&gt;M$140,10,IF('Indicator Data'!U64&lt;M$139,0,10-(M$140-'Indicator Data'!U64)/(M$140-M$139)*10)),1))</f>
        <v>8.5</v>
      </c>
      <c r="N62" s="125">
        <f>'Indicator Data'!Q64/'Indicator Data'!BD64*1000000</f>
        <v>9.576230451594034</v>
      </c>
      <c r="O62" s="12">
        <f t="shared" si="3"/>
        <v>1</v>
      </c>
      <c r="P62" s="52">
        <f t="shared" si="4"/>
        <v>4.0999999999999996</v>
      </c>
      <c r="Q62" s="45">
        <f t="shared" si="5"/>
        <v>7.3</v>
      </c>
      <c r="R62" s="35">
        <f>IF(AND('Indicator Data'!AM64="No data",'Indicator Data'!AN64="No data"),0,SUM('Indicator Data'!AM64:AO64))</f>
        <v>35712</v>
      </c>
      <c r="S62" s="12">
        <f t="shared" si="6"/>
        <v>5.2</v>
      </c>
      <c r="T62" s="41">
        <f>R62/'Indicator Data'!$BB64</f>
        <v>1.0886699612508852E-2</v>
      </c>
      <c r="U62" s="12">
        <f t="shared" si="7"/>
        <v>5.7</v>
      </c>
      <c r="V62" s="13">
        <f t="shared" si="8"/>
        <v>5.5</v>
      </c>
      <c r="W62" s="12">
        <f>IF('Indicator Data'!AB64="No data","x",ROUND(IF('Indicator Data'!AB64&gt;W$140,10,IF('Indicator Data'!AB64&lt;W$139,0,10-(W$140-'Indicator Data'!AB64)/(W$140-W$139)*10)),1))</f>
        <v>0.4</v>
      </c>
      <c r="X62" s="12">
        <f>IF('Indicator Data'!AA64="No data","x",ROUND(IF('Indicator Data'!AA64&gt;X$140,10,IF('Indicator Data'!AA64&lt;X$139,0,10-(X$140-'Indicator Data'!AA64)/(X$140-X$139)*10)),1))</f>
        <v>2.8</v>
      </c>
      <c r="Y62" s="12">
        <f>IF('Indicator Data'!AF64="No data","x",ROUND(IF('Indicator Data'!AF64&gt;Y$140,10,IF('Indicator Data'!AF64&lt;Y$139,0,10-(Y$140-'Indicator Data'!AF64)/(Y$140-Y$139)*10)),1))</f>
        <v>7.2</v>
      </c>
      <c r="Z62" s="129">
        <f>IF('Indicator Data'!AC64="No data","x",'Indicator Data'!AC64/'Indicator Data'!$BB64*100000)</f>
        <v>3.0484709936460717E-2</v>
      </c>
      <c r="AA62" s="127">
        <f t="shared" si="9"/>
        <v>1.3</v>
      </c>
      <c r="AB62" s="129">
        <f>IF('Indicator Data'!AD64="No data","x",'Indicator Data'!AD64/'Indicator Data'!$BB64*100000)</f>
        <v>0.12193883974584287</v>
      </c>
      <c r="AC62" s="127">
        <f t="shared" si="10"/>
        <v>3.6</v>
      </c>
      <c r="AD62" s="52">
        <f t="shared" si="11"/>
        <v>3.1</v>
      </c>
      <c r="AE62" s="12">
        <f>IF('Indicator Data'!V64="No data","x",ROUND(IF('Indicator Data'!V64&gt;AE$140,10,IF('Indicator Data'!V64&lt;AE$139,0,10-(AE$140-'Indicator Data'!V64)/(AE$140-AE$139)*10)),1))</f>
        <v>10</v>
      </c>
      <c r="AF62" s="12">
        <f>IF('Indicator Data'!W64="No data","x",ROUND(IF('Indicator Data'!W64&gt;AF$140,10,IF('Indicator Data'!W64&lt;AF$139,0,10-(AF$140-'Indicator Data'!W64)/(AF$140-AF$139)*10)),1))</f>
        <v>5.0999999999999996</v>
      </c>
      <c r="AG62" s="52">
        <f t="shared" si="12"/>
        <v>7.6</v>
      </c>
      <c r="AH62" s="12">
        <f>IF('Indicator Data'!AP64="No data","x",ROUND(IF('Indicator Data'!AP64&gt;AH$140,10,IF('Indicator Data'!AP64&lt;AH$139,0,10-(AH$140-'Indicator Data'!AP64)/(AH$140-AH$139)*10)),1))</f>
        <v>4.3</v>
      </c>
      <c r="AI62" s="12">
        <f>IF('Indicator Data'!AQ64="No data","x",ROUND(IF('Indicator Data'!AQ64&gt;AI$140,10,IF('Indicator Data'!AQ64&lt;AI$139,0,10-(AI$140-'Indicator Data'!AQ64)/(AI$140-AI$139)*10)),1))</f>
        <v>1.1000000000000001</v>
      </c>
      <c r="AJ62" s="52">
        <f t="shared" si="13"/>
        <v>2.7</v>
      </c>
      <c r="AK62" s="35">
        <f>'Indicator Data'!AK64+'Indicator Data'!AJ64*0.5+'Indicator Data'!AI64*0.25</f>
        <v>421579.70385900454</v>
      </c>
      <c r="AL62" s="42">
        <f>AK62/'Indicator Data'!BB64</f>
        <v>0.12851734987240762</v>
      </c>
      <c r="AM62" s="52">
        <f t="shared" si="14"/>
        <v>10</v>
      </c>
      <c r="AN62" s="42">
        <f>IF('Indicator Data'!AL64="No data","x",'Indicator Data'!AL64/'Indicator Data'!BB64)</f>
        <v>6.7393157950732446E-2</v>
      </c>
      <c r="AO62" s="12">
        <f t="shared" si="15"/>
        <v>3.4</v>
      </c>
      <c r="AP62" s="52">
        <f t="shared" si="16"/>
        <v>3.4</v>
      </c>
      <c r="AQ62" s="36">
        <f t="shared" si="17"/>
        <v>6.5</v>
      </c>
      <c r="AR62" s="55">
        <f t="shared" si="18"/>
        <v>6</v>
      </c>
      <c r="AU62" s="11">
        <v>3</v>
      </c>
    </row>
    <row r="63" spans="1:47" s="11" customFormat="1" x14ac:dyDescent="0.25">
      <c r="A63" s="11" t="s">
        <v>380</v>
      </c>
      <c r="B63" s="30" t="s">
        <v>12</v>
      </c>
      <c r="C63" s="30" t="s">
        <v>508</v>
      </c>
      <c r="D63" s="12">
        <f>ROUND(IF('Indicator Data'!O65="No data",IF((0.1284*LN('Indicator Data'!BA65)-0.4735)&gt;D$140,0,IF((0.1284*LN('Indicator Data'!BA65)-0.4735)&lt;D$139,10,(D$140-(0.1284*LN('Indicator Data'!BA65)-0.4735))/(D$140-D$139)*10)),IF('Indicator Data'!O65&gt;D$140,0,IF('Indicator Data'!O65&lt;D$139,10,(D$140-'Indicator Data'!O65)/(D$140-D$139)*10))),1)</f>
        <v>9.1999999999999993</v>
      </c>
      <c r="E63" s="12">
        <f>IF('Indicator Data'!P65="No data","x",ROUND(IF('Indicator Data'!P65&gt;E$140,10,IF('Indicator Data'!P65&lt;E$139,0,10-(E$140-'Indicator Data'!P65)/(E$140-E$139)*10)),1))</f>
        <v>10</v>
      </c>
      <c r="F63" s="52">
        <f t="shared" si="0"/>
        <v>9.6999999999999993</v>
      </c>
      <c r="G63" s="12">
        <f>IF('Indicator Data'!AG65="No data","x",ROUND(IF('Indicator Data'!AG65&gt;G$140,10,IF('Indicator Data'!AG65&lt;G$139,0,10-(G$140-'Indicator Data'!AG65)/(G$140-G$139)*10)),1))</f>
        <v>9.3000000000000007</v>
      </c>
      <c r="H63" s="12">
        <f>IF('Indicator Data'!AH65="No data","x",ROUND(IF('Indicator Data'!AH65&gt;H$140,10,IF('Indicator Data'!AH65&lt;H$139,0,10-(H$140-'Indicator Data'!AH65)/(H$140-H$139)*10)),1))</f>
        <v>2.2999999999999998</v>
      </c>
      <c r="I63" s="52">
        <f t="shared" si="1"/>
        <v>5.8</v>
      </c>
      <c r="J63" s="35">
        <f>SUM('Indicator Data'!R65,SUM('Indicator Data'!S65:T65)*1000000)</f>
        <v>2756610848</v>
      </c>
      <c r="K63" s="35">
        <f>J63/'Indicator Data'!BD65</f>
        <v>133.48513408748312</v>
      </c>
      <c r="L63" s="12">
        <f t="shared" si="2"/>
        <v>2.7</v>
      </c>
      <c r="M63" s="12">
        <f>IF('Indicator Data'!U65="No data","x",ROUND(IF('Indicator Data'!U65&gt;M$140,10,IF('Indicator Data'!U65&lt;M$139,0,10-(M$140-'Indicator Data'!U65)/(M$140-M$139)*10)),1))</f>
        <v>8.5</v>
      </c>
      <c r="N63" s="125">
        <f>'Indicator Data'!Q65/'Indicator Data'!BD65*1000000</f>
        <v>9.576230451594034</v>
      </c>
      <c r="O63" s="12">
        <f t="shared" si="3"/>
        <v>1</v>
      </c>
      <c r="P63" s="52">
        <f t="shared" si="4"/>
        <v>4.0999999999999996</v>
      </c>
      <c r="Q63" s="45">
        <f t="shared" si="5"/>
        <v>7.3</v>
      </c>
      <c r="R63" s="35">
        <f>IF(AND('Indicator Data'!AM65="No data",'Indicator Data'!AN65="No data"),0,SUM('Indicator Data'!AM65:AO65))</f>
        <v>0</v>
      </c>
      <c r="S63" s="12">
        <f t="shared" si="6"/>
        <v>0</v>
      </c>
      <c r="T63" s="41">
        <f>R63/'Indicator Data'!$BB65</f>
        <v>0</v>
      </c>
      <c r="U63" s="12">
        <f t="shared" si="7"/>
        <v>0</v>
      </c>
      <c r="V63" s="13">
        <f t="shared" si="8"/>
        <v>0</v>
      </c>
      <c r="W63" s="12">
        <f>IF('Indicator Data'!AB65="No data","x",ROUND(IF('Indicator Data'!AB65&gt;W$140,10,IF('Indicator Data'!AB65&lt;W$139,0,10-(W$140-'Indicator Data'!AB65)/(W$140-W$139)*10)),1))</f>
        <v>0.4</v>
      </c>
      <c r="X63" s="12">
        <f>IF('Indicator Data'!AA65="No data","x",ROUND(IF('Indicator Data'!AA65&gt;X$140,10,IF('Indicator Data'!AA65&lt;X$139,0,10-(X$140-'Indicator Data'!AA65)/(X$140-X$139)*10)),1))</f>
        <v>2.8</v>
      </c>
      <c r="Y63" s="12">
        <f>IF('Indicator Data'!AF65="No data","x",ROUND(IF('Indicator Data'!AF65&gt;Y$140,10,IF('Indicator Data'!AF65&lt;Y$139,0,10-(Y$140-'Indicator Data'!AF65)/(Y$140-Y$139)*10)),1))</f>
        <v>7.2</v>
      </c>
      <c r="Z63" s="129">
        <f>IF('Indicator Data'!AC65="No data","x",'Indicator Data'!AC65/'Indicator Data'!$BB65*100000)</f>
        <v>0</v>
      </c>
      <c r="AA63" s="127">
        <f t="shared" si="9"/>
        <v>0</v>
      </c>
      <c r="AB63" s="129">
        <f>IF('Indicator Data'!AD65="No data","x",'Indicator Data'!AD65/'Indicator Data'!$BB65*100000)</f>
        <v>0.2322366268280216</v>
      </c>
      <c r="AC63" s="127">
        <f t="shared" si="10"/>
        <v>4.5999999999999996</v>
      </c>
      <c r="AD63" s="52">
        <f t="shared" si="11"/>
        <v>3</v>
      </c>
      <c r="AE63" s="12">
        <f>IF('Indicator Data'!V65="No data","x",ROUND(IF('Indicator Data'!V65&gt;AE$140,10,IF('Indicator Data'!V65&lt;AE$139,0,10-(AE$140-'Indicator Data'!V65)/(AE$140-AE$139)*10)),1))</f>
        <v>7.1</v>
      </c>
      <c r="AF63" s="12">
        <f>IF('Indicator Data'!W65="No data","x",ROUND(IF('Indicator Data'!W65&gt;AF$140,10,IF('Indicator Data'!W65&lt;AF$139,0,10-(AF$140-'Indicator Data'!W65)/(AF$140-AF$139)*10)),1))</f>
        <v>8.1</v>
      </c>
      <c r="AG63" s="52">
        <f t="shared" si="12"/>
        <v>7.6</v>
      </c>
      <c r="AH63" s="12">
        <f>IF('Indicator Data'!AP65="No data","x",ROUND(IF('Indicator Data'!AP65&gt;AH$140,10,IF('Indicator Data'!AP65&lt;AH$139,0,10-(AH$140-'Indicator Data'!AP65)/(AH$140-AH$139)*10)),1))</f>
        <v>6.7</v>
      </c>
      <c r="AI63" s="12">
        <f>IF('Indicator Data'!AQ65="No data","x",ROUND(IF('Indicator Data'!AQ65&gt;AI$140,10,IF('Indicator Data'!AQ65&lt;AI$139,0,10-(AI$140-'Indicator Data'!AQ65)/(AI$140-AI$139)*10)),1))</f>
        <v>4.5</v>
      </c>
      <c r="AJ63" s="52">
        <f t="shared" si="13"/>
        <v>5.6</v>
      </c>
      <c r="AK63" s="35">
        <f>'Indicator Data'!AK65+'Indicator Data'!AJ65*0.5+'Indicator Data'!AI65*0.25</f>
        <v>553791.38087293343</v>
      </c>
      <c r="AL63" s="42">
        <f>AK63/'Indicator Data'!BB65</f>
        <v>0.1286106422603622</v>
      </c>
      <c r="AM63" s="52">
        <f t="shared" si="14"/>
        <v>10</v>
      </c>
      <c r="AN63" s="42">
        <f>IF('Indicator Data'!AL65="No data","x",'Indicator Data'!AL65/'Indicator Data'!BB65)</f>
        <v>2.4776396769774309E-2</v>
      </c>
      <c r="AO63" s="12">
        <f t="shared" si="15"/>
        <v>1.2</v>
      </c>
      <c r="AP63" s="52">
        <f t="shared" si="16"/>
        <v>1.2</v>
      </c>
      <c r="AQ63" s="36">
        <f t="shared" si="17"/>
        <v>6.7</v>
      </c>
      <c r="AR63" s="55">
        <f t="shared" si="18"/>
        <v>4.0999999999999996</v>
      </c>
      <c r="AU63" s="11">
        <v>3.6</v>
      </c>
    </row>
    <row r="64" spans="1:47" s="11" customFormat="1" x14ac:dyDescent="0.25">
      <c r="A64" s="11" t="s">
        <v>382</v>
      </c>
      <c r="B64" s="30" t="s">
        <v>14</v>
      </c>
      <c r="C64" s="30" t="s">
        <v>510</v>
      </c>
      <c r="D64" s="12">
        <f>ROUND(IF('Indicator Data'!O66="No data",IF((0.1284*LN('Indicator Data'!BA66)-0.4735)&gt;D$140,0,IF((0.1284*LN('Indicator Data'!BA66)-0.4735)&lt;D$139,10,(D$140-(0.1284*LN('Indicator Data'!BA66)-0.4735))/(D$140-D$139)*10)),IF('Indicator Data'!O66&gt;D$140,0,IF('Indicator Data'!O66&lt;D$139,10,(D$140-'Indicator Data'!O66)/(D$140-D$139)*10))),1)</f>
        <v>7</v>
      </c>
      <c r="E64" s="12">
        <f>IF('Indicator Data'!P66="No data","x",ROUND(IF('Indicator Data'!P66&gt;E$140,10,IF('Indicator Data'!P66&lt;E$139,0,10-(E$140-'Indicator Data'!P66)/(E$140-E$139)*10)),1))</f>
        <v>0.9</v>
      </c>
      <c r="F64" s="52">
        <f t="shared" si="0"/>
        <v>4.5999999999999996</v>
      </c>
      <c r="G64" s="12">
        <f>IF('Indicator Data'!AG66="No data","x",ROUND(IF('Indicator Data'!AG66&gt;G$140,10,IF('Indicator Data'!AG66&lt;G$139,0,10-(G$140-'Indicator Data'!AG66)/(G$140-G$139)*10)),1))</f>
        <v>5.8</v>
      </c>
      <c r="H64" s="12">
        <f>IF('Indicator Data'!AH66="No data","x",ROUND(IF('Indicator Data'!AH66&gt;H$140,10,IF('Indicator Data'!AH66&lt;H$139,0,10-(H$140-'Indicator Data'!AH66)/(H$140-H$139)*10)),1))</f>
        <v>0</v>
      </c>
      <c r="I64" s="52">
        <f t="shared" si="1"/>
        <v>2.9</v>
      </c>
      <c r="J64" s="35">
        <f>SUM('Indicator Data'!R66,SUM('Indicator Data'!S66:T66)*1000000)</f>
        <v>6931856507</v>
      </c>
      <c r="K64" s="35">
        <f>J64/'Indicator Data'!BD66</f>
        <v>38.850171123918422</v>
      </c>
      <c r="L64" s="12">
        <f t="shared" si="2"/>
        <v>0.8</v>
      </c>
      <c r="M64" s="12">
        <f>IF('Indicator Data'!U66="No data","x",ROUND(IF('Indicator Data'!U66&gt;M$140,10,IF('Indicator Data'!U66&lt;M$139,0,10-(M$140-'Indicator Data'!U66)/(M$140-M$139)*10)),1))</f>
        <v>0.4</v>
      </c>
      <c r="N64" s="125">
        <f>'Indicator Data'!Q66/'Indicator Data'!BD66*1000000</f>
        <v>123.30481318195322</v>
      </c>
      <c r="O64" s="12">
        <f t="shared" si="3"/>
        <v>10</v>
      </c>
      <c r="P64" s="52">
        <f t="shared" si="4"/>
        <v>3.7</v>
      </c>
      <c r="Q64" s="45">
        <f t="shared" si="5"/>
        <v>4</v>
      </c>
      <c r="R64" s="35">
        <f>IF(AND('Indicator Data'!AM66="No data",'Indicator Data'!AN66="No data"),0,SUM('Indicator Data'!AM66:AO66))</f>
        <v>0</v>
      </c>
      <c r="S64" s="12">
        <f t="shared" si="6"/>
        <v>0</v>
      </c>
      <c r="T64" s="41">
        <f>R64/'Indicator Data'!$BB66</f>
        <v>0</v>
      </c>
      <c r="U64" s="12">
        <f t="shared" si="7"/>
        <v>0</v>
      </c>
      <c r="V64" s="13">
        <f t="shared" si="8"/>
        <v>0</v>
      </c>
      <c r="W64" s="12">
        <f>IF('Indicator Data'!AB66="No data","x",ROUND(IF('Indicator Data'!AB66&gt;W$140,10,IF('Indicator Data'!AB66&lt;W$139,0,10-(W$140-'Indicator Data'!AB66)/(W$140-W$139)*10)),1))</f>
        <v>6.6</v>
      </c>
      <c r="X64" s="12">
        <f>IF('Indicator Data'!AA66="No data","x",ROUND(IF('Indicator Data'!AA66&gt;X$140,10,IF('Indicator Data'!AA66&lt;X$139,0,10-(X$140-'Indicator Data'!AA66)/(X$140-X$139)*10)),1))</f>
        <v>6</v>
      </c>
      <c r="Y64" s="12">
        <f>IF('Indicator Data'!AF66="No data","x",ROUND(IF('Indicator Data'!AF66&gt;Y$140,10,IF('Indicator Data'!AF66&lt;Y$139,0,10-(Y$140-'Indicator Data'!AF66)/(Y$140-Y$139)*10)),1))</f>
        <v>5.0999999999999996</v>
      </c>
      <c r="Z64" s="129">
        <f>IF('Indicator Data'!AC66="No data","x",'Indicator Data'!AC66/'Indicator Data'!$BB66*100000)</f>
        <v>2.73571539367902E-2</v>
      </c>
      <c r="AA64" s="127">
        <f t="shared" si="9"/>
        <v>1.2</v>
      </c>
      <c r="AB64" s="129">
        <f>IF('Indicator Data'!AD66="No data","x",'Indicator Data'!AD66/'Indicator Data'!$BB66*100000)</f>
        <v>5.0884306322429769</v>
      </c>
      <c r="AC64" s="127">
        <f t="shared" si="10"/>
        <v>9</v>
      </c>
      <c r="AD64" s="52">
        <f t="shared" si="11"/>
        <v>5.6</v>
      </c>
      <c r="AE64" s="12">
        <f>IF('Indicator Data'!V66="No data","x",ROUND(IF('Indicator Data'!V66&gt;AE$140,10,IF('Indicator Data'!V66&lt;AE$139,0,10-(AE$140-'Indicator Data'!V66)/(AE$140-AE$139)*10)),1))</f>
        <v>6.4</v>
      </c>
      <c r="AF64" s="12">
        <f>IF('Indicator Data'!W66="No data","x",ROUND(IF('Indicator Data'!W66&gt;AF$140,10,IF('Indicator Data'!W66&lt;AF$139,0,10-(AF$140-'Indicator Data'!W66)/(AF$140-AF$139)*10)),1))</f>
        <v>2.9</v>
      </c>
      <c r="AG64" s="52">
        <f t="shared" si="12"/>
        <v>4.7</v>
      </c>
      <c r="AH64" s="12">
        <f>IF('Indicator Data'!AP66="No data","x",ROUND(IF('Indicator Data'!AP66&gt;AH$140,10,IF('Indicator Data'!AP66&lt;AH$139,0,10-(AH$140-'Indicator Data'!AP66)/(AH$140-AH$139)*10)),1))</f>
        <v>0.9</v>
      </c>
      <c r="AI64" s="12">
        <f>IF('Indicator Data'!AQ66="No data","x",ROUND(IF('Indicator Data'!AQ66&gt;AI$140,10,IF('Indicator Data'!AQ66&lt;AI$139,0,10-(AI$140-'Indicator Data'!AQ66)/(AI$140-AI$139)*10)),1))</f>
        <v>0</v>
      </c>
      <c r="AJ64" s="52">
        <f t="shared" si="13"/>
        <v>0.5</v>
      </c>
      <c r="AK64" s="35">
        <f>'Indicator Data'!AK66+'Indicator Data'!AJ66*0.5+'Indicator Data'!AI66*0.25</f>
        <v>26.26827850497472</v>
      </c>
      <c r="AL64" s="42">
        <f>AK64/'Indicator Data'!BB66</f>
        <v>7.1862533871507063E-6</v>
      </c>
      <c r="AM64" s="52">
        <f t="shared" si="14"/>
        <v>0</v>
      </c>
      <c r="AN64" s="42" t="str">
        <f>IF('Indicator Data'!AL66="No data","x",'Indicator Data'!AL66/'Indicator Data'!BB66)</f>
        <v>x</v>
      </c>
      <c r="AO64" s="12" t="str">
        <f t="shared" si="15"/>
        <v>x</v>
      </c>
      <c r="AP64" s="52" t="str">
        <f t="shared" si="16"/>
        <v>x</v>
      </c>
      <c r="AQ64" s="36">
        <f t="shared" si="17"/>
        <v>3.1</v>
      </c>
      <c r="AR64" s="55">
        <f t="shared" si="18"/>
        <v>1.7</v>
      </c>
      <c r="AU64" s="11">
        <v>4.4000000000000004</v>
      </c>
    </row>
    <row r="65" spans="1:47" s="11" customFormat="1" x14ac:dyDescent="0.25">
      <c r="A65" s="11" t="s">
        <v>383</v>
      </c>
      <c r="B65" s="30" t="s">
        <v>14</v>
      </c>
      <c r="C65" s="30" t="s">
        <v>511</v>
      </c>
      <c r="D65" s="12">
        <f>ROUND(IF('Indicator Data'!O67="No data",IF((0.1284*LN('Indicator Data'!BA67)-0.4735)&gt;D$140,0,IF((0.1284*LN('Indicator Data'!BA67)-0.4735)&lt;D$139,10,(D$140-(0.1284*LN('Indicator Data'!BA67)-0.4735))/(D$140-D$139)*10)),IF('Indicator Data'!O67&gt;D$140,0,IF('Indicator Data'!O67&lt;D$139,10,(D$140-'Indicator Data'!O67)/(D$140-D$139)*10))),1)</f>
        <v>9</v>
      </c>
      <c r="E65" s="12">
        <f>IF('Indicator Data'!P67="No data","x",ROUND(IF('Indicator Data'!P67&gt;E$140,10,IF('Indicator Data'!P67&lt;E$139,0,10-(E$140-'Indicator Data'!P67)/(E$140-E$139)*10)),1))</f>
        <v>5.4</v>
      </c>
      <c r="F65" s="52">
        <f t="shared" si="0"/>
        <v>7.6</v>
      </c>
      <c r="G65" s="12">
        <f>IF('Indicator Data'!AG67="No data","x",ROUND(IF('Indicator Data'!AG67&gt;G$140,10,IF('Indicator Data'!AG67&lt;G$139,0,10-(G$140-'Indicator Data'!AG67)/(G$140-G$139)*10)),1))</f>
        <v>8.6</v>
      </c>
      <c r="H65" s="12">
        <f>IF('Indicator Data'!AH67="No data","x",ROUND(IF('Indicator Data'!AH67&gt;H$140,10,IF('Indicator Data'!AH67&lt;H$139,0,10-(H$140-'Indicator Data'!AH67)/(H$140-H$139)*10)),1))</f>
        <v>1.3</v>
      </c>
      <c r="I65" s="52">
        <f t="shared" si="1"/>
        <v>5</v>
      </c>
      <c r="J65" s="35">
        <f>SUM('Indicator Data'!R67,SUM('Indicator Data'!S67:T67)*1000000)</f>
        <v>6931856507</v>
      </c>
      <c r="K65" s="35">
        <f>J65/'Indicator Data'!BD67</f>
        <v>38.850171123918422</v>
      </c>
      <c r="L65" s="12">
        <f t="shared" si="2"/>
        <v>0.8</v>
      </c>
      <c r="M65" s="12">
        <f>IF('Indicator Data'!U67="No data","x",ROUND(IF('Indicator Data'!U67&gt;M$140,10,IF('Indicator Data'!U67&lt;M$139,0,10-(M$140-'Indicator Data'!U67)/(M$140-M$139)*10)),1))</f>
        <v>0.4</v>
      </c>
      <c r="N65" s="125">
        <f>'Indicator Data'!Q67/'Indicator Data'!BD67*1000000</f>
        <v>123.30481318195322</v>
      </c>
      <c r="O65" s="12">
        <f t="shared" si="3"/>
        <v>10</v>
      </c>
      <c r="P65" s="52">
        <f t="shared" si="4"/>
        <v>3.7</v>
      </c>
      <c r="Q65" s="45">
        <f t="shared" si="5"/>
        <v>6</v>
      </c>
      <c r="R65" s="35">
        <f>IF(AND('Indicator Data'!AM67="No data",'Indicator Data'!AN67="No data"),0,SUM('Indicator Data'!AM67:AO67))</f>
        <v>267015.33999999997</v>
      </c>
      <c r="S65" s="12">
        <f t="shared" si="6"/>
        <v>8.1</v>
      </c>
      <c r="T65" s="41">
        <f>R65/'Indicator Data'!$BB67</f>
        <v>6.7454160962654511E-2</v>
      </c>
      <c r="U65" s="12">
        <f t="shared" si="7"/>
        <v>9</v>
      </c>
      <c r="V65" s="13">
        <f t="shared" si="8"/>
        <v>8.6</v>
      </c>
      <c r="W65" s="12">
        <f>IF('Indicator Data'!AB67="No data","x",ROUND(IF('Indicator Data'!AB67&gt;W$140,10,IF('Indicator Data'!AB67&lt;W$139,0,10-(W$140-'Indicator Data'!AB67)/(W$140-W$139)*10)),1))</f>
        <v>3.8</v>
      </c>
      <c r="X65" s="12">
        <f>IF('Indicator Data'!AA67="No data","x",ROUND(IF('Indicator Data'!AA67&gt;X$140,10,IF('Indicator Data'!AA67&lt;X$139,0,10-(X$140-'Indicator Data'!AA67)/(X$140-X$139)*10)),1))</f>
        <v>6</v>
      </c>
      <c r="Y65" s="12">
        <f>IF('Indicator Data'!AF67="No data","x",ROUND(IF('Indicator Data'!AF67&gt;Y$140,10,IF('Indicator Data'!AF67&lt;Y$139,0,10-(Y$140-'Indicator Data'!AF67)/(Y$140-Y$139)*10)),1))</f>
        <v>5.0999999999999996</v>
      </c>
      <c r="Z65" s="129">
        <f>IF('Indicator Data'!AC67="No data","x",'Indicator Data'!AC67/'Indicator Data'!$BB67*100000)</f>
        <v>0</v>
      </c>
      <c r="AA65" s="127">
        <f t="shared" si="9"/>
        <v>0</v>
      </c>
      <c r="AB65" s="129">
        <f>IF('Indicator Data'!AD67="No data","x",'Indicator Data'!AD67/'Indicator Data'!$BB67*100000)</f>
        <v>8.8923223133376492</v>
      </c>
      <c r="AC65" s="127">
        <f t="shared" si="10"/>
        <v>9.8000000000000007</v>
      </c>
      <c r="AD65" s="52">
        <f t="shared" si="11"/>
        <v>4.9000000000000004</v>
      </c>
      <c r="AE65" s="12">
        <f>IF('Indicator Data'!V67="No data","x",ROUND(IF('Indicator Data'!V67&gt;AE$140,10,IF('Indicator Data'!V67&lt;AE$139,0,10-(AE$140-'Indicator Data'!V67)/(AE$140-AE$139)*10)),1))</f>
        <v>6.5</v>
      </c>
      <c r="AF65" s="12">
        <f>IF('Indicator Data'!W67="No data","x",ROUND(IF('Indicator Data'!W67&gt;AF$140,10,IF('Indicator Data'!W67&lt;AF$139,0,10-(AF$140-'Indicator Data'!W67)/(AF$140-AF$139)*10)),1))</f>
        <v>3.8</v>
      </c>
      <c r="AG65" s="52">
        <f t="shared" si="12"/>
        <v>5.2</v>
      </c>
      <c r="AH65" s="12">
        <f>IF('Indicator Data'!AP67="No data","x",ROUND(IF('Indicator Data'!AP67&gt;AH$140,10,IF('Indicator Data'!AP67&lt;AH$139,0,10-(AH$140-'Indicator Data'!AP67)/(AH$140-AH$139)*10)),1))</f>
        <v>0.6</v>
      </c>
      <c r="AI65" s="12">
        <f>IF('Indicator Data'!AQ67="No data","x",ROUND(IF('Indicator Data'!AQ67&gt;AI$140,10,IF('Indicator Data'!AQ67&lt;AI$139,0,10-(AI$140-'Indicator Data'!AQ67)/(AI$140-AI$139)*10)),1))</f>
        <v>3.6</v>
      </c>
      <c r="AJ65" s="52">
        <f t="shared" si="13"/>
        <v>2.1</v>
      </c>
      <c r="AK65" s="35">
        <f>'Indicator Data'!AK67+'Indicator Data'!AJ67*0.5+'Indicator Data'!AI67*0.25</f>
        <v>1193.9723426778214</v>
      </c>
      <c r="AL65" s="42">
        <f>AK65/'Indicator Data'!BB67</f>
        <v>3.0162462796312552E-4</v>
      </c>
      <c r="AM65" s="52">
        <f t="shared" si="14"/>
        <v>0</v>
      </c>
      <c r="AN65" s="42">
        <f>IF('Indicator Data'!AL67="No data","x",'Indicator Data'!AL67/'Indicator Data'!BB67)</f>
        <v>0.13010203939854553</v>
      </c>
      <c r="AO65" s="12">
        <f t="shared" si="15"/>
        <v>6.5</v>
      </c>
      <c r="AP65" s="52">
        <f t="shared" si="16"/>
        <v>6.5</v>
      </c>
      <c r="AQ65" s="36">
        <f t="shared" si="17"/>
        <v>4.0999999999999996</v>
      </c>
      <c r="AR65" s="55">
        <f t="shared" si="18"/>
        <v>6.9</v>
      </c>
      <c r="AU65" s="11">
        <v>5.2</v>
      </c>
    </row>
    <row r="66" spans="1:47" s="11" customFormat="1" ht="14.25" customHeight="1" x14ac:dyDescent="0.25">
      <c r="A66" s="11" t="s">
        <v>384</v>
      </c>
      <c r="B66" s="30" t="s">
        <v>14</v>
      </c>
      <c r="C66" s="30" t="s">
        <v>512</v>
      </c>
      <c r="D66" s="12">
        <f>ROUND(IF('Indicator Data'!O68="No data",IF((0.1284*LN('Indicator Data'!BA68)-0.4735)&gt;D$140,0,IF((0.1284*LN('Indicator Data'!BA68)-0.4735)&lt;D$139,10,(D$140-(0.1284*LN('Indicator Data'!BA68)-0.4735))/(D$140-D$139)*10)),IF('Indicator Data'!O68&gt;D$140,0,IF('Indicator Data'!O68&lt;D$139,10,(D$140-'Indicator Data'!O68)/(D$140-D$139)*10))),1)</f>
        <v>5.8</v>
      </c>
      <c r="E66" s="12">
        <f>IF('Indicator Data'!P68="No data","x",ROUND(IF('Indicator Data'!P68&gt;E$140,10,IF('Indicator Data'!P68&lt;E$139,0,10-(E$140-'Indicator Data'!P68)/(E$140-E$139)*10)),1))</f>
        <v>1.1000000000000001</v>
      </c>
      <c r="F66" s="52">
        <f t="shared" si="0"/>
        <v>3.8</v>
      </c>
      <c r="G66" s="12">
        <f>IF('Indicator Data'!AG68="No data","x",ROUND(IF('Indicator Data'!AG68&gt;G$140,10,IF('Indicator Data'!AG68&lt;G$139,0,10-(G$140-'Indicator Data'!AG68)/(G$140-G$139)*10)),1))</f>
        <v>7.8</v>
      </c>
      <c r="H66" s="12">
        <f>IF('Indicator Data'!AH68="No data","x",ROUND(IF('Indicator Data'!AH68&gt;H$140,10,IF('Indicator Data'!AH68&lt;H$139,0,10-(H$140-'Indicator Data'!AH68)/(H$140-H$139)*10)),1))</f>
        <v>1</v>
      </c>
      <c r="I66" s="52">
        <f t="shared" si="1"/>
        <v>4.4000000000000004</v>
      </c>
      <c r="J66" s="35">
        <f>SUM('Indicator Data'!R68,SUM('Indicator Data'!S68:T68)*1000000)</f>
        <v>6931856507</v>
      </c>
      <c r="K66" s="35">
        <f>J66/'Indicator Data'!BD68</f>
        <v>38.850171123918422</v>
      </c>
      <c r="L66" s="12">
        <f t="shared" si="2"/>
        <v>0.8</v>
      </c>
      <c r="M66" s="12">
        <f>IF('Indicator Data'!U68="No data","x",ROUND(IF('Indicator Data'!U68&gt;M$140,10,IF('Indicator Data'!U68&lt;M$139,0,10-(M$140-'Indicator Data'!U68)/(M$140-M$139)*10)),1))</f>
        <v>0.4</v>
      </c>
      <c r="N66" s="125">
        <f>'Indicator Data'!Q68/'Indicator Data'!BD68*1000000</f>
        <v>123.30481318195322</v>
      </c>
      <c r="O66" s="12">
        <f t="shared" si="3"/>
        <v>10</v>
      </c>
      <c r="P66" s="52">
        <f t="shared" si="4"/>
        <v>3.7</v>
      </c>
      <c r="Q66" s="45">
        <f t="shared" si="5"/>
        <v>3.9</v>
      </c>
      <c r="R66" s="35">
        <f>IF(AND('Indicator Data'!AM68="No data",'Indicator Data'!AN68="No data"),0,SUM('Indicator Data'!AM68:AO68))</f>
        <v>179</v>
      </c>
      <c r="S66" s="12">
        <f t="shared" si="6"/>
        <v>0</v>
      </c>
      <c r="T66" s="41">
        <f>R66/'Indicator Data'!$BB68</f>
        <v>3.7075877336427547E-5</v>
      </c>
      <c r="U66" s="12">
        <f t="shared" si="7"/>
        <v>0</v>
      </c>
      <c r="V66" s="13">
        <f t="shared" si="8"/>
        <v>0</v>
      </c>
      <c r="W66" s="12">
        <f>IF('Indicator Data'!AB68="No data","x",ROUND(IF('Indicator Data'!AB68&gt;W$140,10,IF('Indicator Data'!AB68&lt;W$139,0,10-(W$140-'Indicator Data'!AB68)/(W$140-W$139)*10)),1))</f>
        <v>10</v>
      </c>
      <c r="X66" s="12">
        <f>IF('Indicator Data'!AA68="No data","x",ROUND(IF('Indicator Data'!AA68&gt;X$140,10,IF('Indicator Data'!AA68&lt;X$139,0,10-(X$140-'Indicator Data'!AA68)/(X$140-X$139)*10)),1))</f>
        <v>6</v>
      </c>
      <c r="Y66" s="12">
        <f>IF('Indicator Data'!AF68="No data","x",ROUND(IF('Indicator Data'!AF68&gt;Y$140,10,IF('Indicator Data'!AF68&lt;Y$139,0,10-(Y$140-'Indicator Data'!AF68)/(Y$140-Y$139)*10)),1))</f>
        <v>5.0999999999999996</v>
      </c>
      <c r="Z66" s="129">
        <f>IF('Indicator Data'!AC68="No data","x",'Indicator Data'!AC68/'Indicator Data'!$BB68*100000)</f>
        <v>0</v>
      </c>
      <c r="AA66" s="127">
        <f t="shared" si="9"/>
        <v>0</v>
      </c>
      <c r="AB66" s="129">
        <f>IF('Indicator Data'!AD68="No data","x",'Indicator Data'!AD68/'Indicator Data'!$BB68*100000)</f>
        <v>2.5269592374548386</v>
      </c>
      <c r="AC66" s="127">
        <f t="shared" si="10"/>
        <v>8</v>
      </c>
      <c r="AD66" s="52">
        <f t="shared" si="11"/>
        <v>5.8</v>
      </c>
      <c r="AE66" s="12">
        <f>IF('Indicator Data'!V68="No data","x",ROUND(IF('Indicator Data'!V68&gt;AE$140,10,IF('Indicator Data'!V68&lt;AE$139,0,10-(AE$140-'Indicator Data'!V68)/(AE$140-AE$139)*10)),1))</f>
        <v>5.6</v>
      </c>
      <c r="AF66" s="12">
        <f>IF('Indicator Data'!W68="No data","x",ROUND(IF('Indicator Data'!W68&gt;AF$140,10,IF('Indicator Data'!W68&lt;AF$139,0,10-(AF$140-'Indicator Data'!W68)/(AF$140-AF$139)*10)),1))</f>
        <v>4.8</v>
      </c>
      <c r="AG66" s="52">
        <f t="shared" si="12"/>
        <v>5.2</v>
      </c>
      <c r="AH66" s="12">
        <f>IF('Indicator Data'!AP68="No data","x",ROUND(IF('Indicator Data'!AP68&gt;AH$140,10,IF('Indicator Data'!AP68&lt;AH$139,0,10-(AH$140-'Indicator Data'!AP68)/(AH$140-AH$139)*10)),1))</f>
        <v>0.3</v>
      </c>
      <c r="AI66" s="12">
        <f>IF('Indicator Data'!AQ68="No data","x",ROUND(IF('Indicator Data'!AQ68&gt;AI$140,10,IF('Indicator Data'!AQ68&lt;AI$139,0,10-(AI$140-'Indicator Data'!AQ68)/(AI$140-AI$139)*10)),1))</f>
        <v>0</v>
      </c>
      <c r="AJ66" s="52">
        <f t="shared" si="13"/>
        <v>0.2</v>
      </c>
      <c r="AK66" s="35">
        <f>'Indicator Data'!AK68+'Indicator Data'!AJ68*0.5+'Indicator Data'!AI68*0.25</f>
        <v>82.882287806685923</v>
      </c>
      <c r="AL66" s="42">
        <f>AK66/'Indicator Data'!BB68</f>
        <v>1.7167226458565205E-5</v>
      </c>
      <c r="AM66" s="52">
        <f t="shared" si="14"/>
        <v>0</v>
      </c>
      <c r="AN66" s="42" t="str">
        <f>IF('Indicator Data'!AL68="No data","x",'Indicator Data'!AL68/'Indicator Data'!BB68)</f>
        <v>x</v>
      </c>
      <c r="AO66" s="12" t="str">
        <f t="shared" si="15"/>
        <v>x</v>
      </c>
      <c r="AP66" s="52" t="str">
        <f t="shared" si="16"/>
        <v>x</v>
      </c>
      <c r="AQ66" s="36">
        <f t="shared" si="17"/>
        <v>3.3</v>
      </c>
      <c r="AR66" s="55">
        <f t="shared" si="18"/>
        <v>1.8</v>
      </c>
      <c r="AU66" s="11">
        <v>3.9</v>
      </c>
    </row>
    <row r="67" spans="1:47" s="11" customFormat="1" x14ac:dyDescent="0.25">
      <c r="A67" s="11" t="s">
        <v>385</v>
      </c>
      <c r="B67" s="30" t="s">
        <v>14</v>
      </c>
      <c r="C67" s="30" t="s">
        <v>513</v>
      </c>
      <c r="D67" s="12">
        <f>ROUND(IF('Indicator Data'!O69="No data",IF((0.1284*LN('Indicator Data'!BA69)-0.4735)&gt;D$140,0,IF((0.1284*LN('Indicator Data'!BA69)-0.4735)&lt;D$139,10,(D$140-(0.1284*LN('Indicator Data'!BA69)-0.4735))/(D$140-D$139)*10)),IF('Indicator Data'!O69&gt;D$140,0,IF('Indicator Data'!O69&lt;D$139,10,(D$140-'Indicator Data'!O69)/(D$140-D$139)*10))),1)</f>
        <v>8</v>
      </c>
      <c r="E67" s="12">
        <f>IF('Indicator Data'!P69="No data","x",ROUND(IF('Indicator Data'!P69&gt;E$140,10,IF('Indicator Data'!P69&lt;E$139,0,10-(E$140-'Indicator Data'!P69)/(E$140-E$139)*10)),1))</f>
        <v>0</v>
      </c>
      <c r="F67" s="52">
        <f t="shared" si="0"/>
        <v>5.2</v>
      </c>
      <c r="G67" s="12">
        <f>IF('Indicator Data'!AG69="No data","x",ROUND(IF('Indicator Data'!AG69&gt;G$140,10,IF('Indicator Data'!AG69&lt;G$139,0,10-(G$140-'Indicator Data'!AG69)/(G$140-G$139)*10)),1))</f>
        <v>5.5</v>
      </c>
      <c r="H67" s="12">
        <f>IF('Indicator Data'!AH69="No data","x",ROUND(IF('Indicator Data'!AH69&gt;H$140,10,IF('Indicator Data'!AH69&lt;H$139,0,10-(H$140-'Indicator Data'!AH69)/(H$140-H$139)*10)),1))</f>
        <v>0</v>
      </c>
      <c r="I67" s="52">
        <f t="shared" si="1"/>
        <v>2.8</v>
      </c>
      <c r="J67" s="35">
        <f>SUM('Indicator Data'!R69,SUM('Indicator Data'!S69:T69)*1000000)</f>
        <v>6931856507</v>
      </c>
      <c r="K67" s="35">
        <f>J67/'Indicator Data'!BD69</f>
        <v>38.850171123918422</v>
      </c>
      <c r="L67" s="12">
        <f t="shared" si="2"/>
        <v>0.8</v>
      </c>
      <c r="M67" s="12">
        <f>IF('Indicator Data'!U69="No data","x",ROUND(IF('Indicator Data'!U69&gt;M$140,10,IF('Indicator Data'!U69&lt;M$139,0,10-(M$140-'Indicator Data'!U69)/(M$140-M$139)*10)),1))</f>
        <v>0.4</v>
      </c>
      <c r="N67" s="125">
        <f>'Indicator Data'!Q69/'Indicator Data'!BD69*1000000</f>
        <v>123.30481318195322</v>
      </c>
      <c r="O67" s="12">
        <f t="shared" si="3"/>
        <v>10</v>
      </c>
      <c r="P67" s="52">
        <f t="shared" si="4"/>
        <v>3.7</v>
      </c>
      <c r="Q67" s="45">
        <f t="shared" si="5"/>
        <v>4.2</v>
      </c>
      <c r="R67" s="35">
        <f>IF(AND('Indicator Data'!AM69="No data",'Indicator Data'!AN69="No data"),0,SUM('Indicator Data'!AM69:AO69))</f>
        <v>0</v>
      </c>
      <c r="S67" s="12">
        <f t="shared" si="6"/>
        <v>0</v>
      </c>
      <c r="T67" s="41">
        <f>R67/'Indicator Data'!$BB69</f>
        <v>0</v>
      </c>
      <c r="U67" s="12">
        <f t="shared" si="7"/>
        <v>0</v>
      </c>
      <c r="V67" s="13">
        <f t="shared" si="8"/>
        <v>0</v>
      </c>
      <c r="W67" s="12">
        <f>IF('Indicator Data'!AB69="No data","x",ROUND(IF('Indicator Data'!AB69&gt;W$140,10,IF('Indicator Data'!AB69&lt;W$139,0,10-(W$140-'Indicator Data'!AB69)/(W$140-W$139)*10)),1))</f>
        <v>2.4</v>
      </c>
      <c r="X67" s="12">
        <f>IF('Indicator Data'!AA69="No data","x",ROUND(IF('Indicator Data'!AA69&gt;X$140,10,IF('Indicator Data'!AA69&lt;X$139,0,10-(X$140-'Indicator Data'!AA69)/(X$140-X$139)*10)),1))</f>
        <v>6</v>
      </c>
      <c r="Y67" s="12">
        <f>IF('Indicator Data'!AF69="No data","x",ROUND(IF('Indicator Data'!AF69&gt;Y$140,10,IF('Indicator Data'!AF69&lt;Y$139,0,10-(Y$140-'Indicator Data'!AF69)/(Y$140-Y$139)*10)),1))</f>
        <v>5.0999999999999996</v>
      </c>
      <c r="Z67" s="129">
        <f>IF('Indicator Data'!AC69="No data","x",'Indicator Data'!AC69/'Indicator Data'!$BB69*100000)</f>
        <v>5.5653474752522906E-2</v>
      </c>
      <c r="AA67" s="127">
        <f t="shared" si="9"/>
        <v>2</v>
      </c>
      <c r="AB67" s="129">
        <f>IF('Indicator Data'!AD69="No data","x",'Indicator Data'!AD69/'Indicator Data'!$BB69*100000)</f>
        <v>4.3780733471984687</v>
      </c>
      <c r="AC67" s="127">
        <f t="shared" si="10"/>
        <v>8.8000000000000007</v>
      </c>
      <c r="AD67" s="52">
        <f t="shared" si="11"/>
        <v>4.9000000000000004</v>
      </c>
      <c r="AE67" s="12">
        <f>IF('Indicator Data'!V69="No data","x",ROUND(IF('Indicator Data'!V69&gt;AE$140,10,IF('Indicator Data'!V69&lt;AE$139,0,10-(AE$140-'Indicator Data'!V69)/(AE$140-AE$139)*10)),1))</f>
        <v>4.0999999999999996</v>
      </c>
      <c r="AF67" s="12">
        <f>IF('Indicator Data'!W69="No data","x",ROUND(IF('Indicator Data'!W69&gt;AF$140,10,IF('Indicator Data'!W69&lt;AF$139,0,10-(AF$140-'Indicator Data'!W69)/(AF$140-AF$139)*10)),1))</f>
        <v>1.6</v>
      </c>
      <c r="AG67" s="52">
        <f t="shared" si="12"/>
        <v>2.9</v>
      </c>
      <c r="AH67" s="12">
        <f>IF('Indicator Data'!AP69="No data","x",ROUND(IF('Indicator Data'!AP69&gt;AH$140,10,IF('Indicator Data'!AP69&lt;AH$139,0,10-(AH$140-'Indicator Data'!AP69)/(AH$140-AH$139)*10)),1))</f>
        <v>0</v>
      </c>
      <c r="AI67" s="12">
        <f>IF('Indicator Data'!AQ69="No data","x",ROUND(IF('Indicator Data'!AQ69&gt;AI$140,10,IF('Indicator Data'!AQ69&lt;AI$139,0,10-(AI$140-'Indicator Data'!AQ69)/(AI$140-AI$139)*10)),1))</f>
        <v>0</v>
      </c>
      <c r="AJ67" s="52">
        <f t="shared" si="13"/>
        <v>0</v>
      </c>
      <c r="AK67" s="35">
        <f>'Indicator Data'!AK69+'Indicator Data'!AJ69*0.5+'Indicator Data'!AI69*0.25</f>
        <v>1646.2791906503328</v>
      </c>
      <c r="AL67" s="42">
        <f>AK67/'Indicator Data'!BB69</f>
        <v>3.0540385790820714E-4</v>
      </c>
      <c r="AM67" s="52">
        <f t="shared" si="14"/>
        <v>0</v>
      </c>
      <c r="AN67" s="42" t="str">
        <f>IF('Indicator Data'!AL69="No data","x",'Indicator Data'!AL69/'Indicator Data'!BB69)</f>
        <v>x</v>
      </c>
      <c r="AO67" s="12" t="str">
        <f t="shared" si="15"/>
        <v>x</v>
      </c>
      <c r="AP67" s="52" t="str">
        <f t="shared" si="16"/>
        <v>x</v>
      </c>
      <c r="AQ67" s="36">
        <f t="shared" si="17"/>
        <v>2.2000000000000002</v>
      </c>
      <c r="AR67" s="55">
        <f t="shared" si="18"/>
        <v>1.2</v>
      </c>
      <c r="AU67" s="11">
        <v>3.9</v>
      </c>
    </row>
    <row r="68" spans="1:47" s="88" customFormat="1" x14ac:dyDescent="0.25">
      <c r="A68" s="88" t="s">
        <v>386</v>
      </c>
      <c r="B68" s="190" t="s">
        <v>14</v>
      </c>
      <c r="C68" s="190" t="s">
        <v>514</v>
      </c>
      <c r="D68" s="12">
        <f>ROUND(IF('Indicator Data'!O70="No data",IF((0.1284*LN('Indicator Data'!BA70)-0.4735)&gt;D$140,0,IF((0.1284*LN('Indicator Data'!BA70)-0.4735)&lt;D$139,10,(D$140-(0.1284*LN('Indicator Data'!BA70)-0.4735))/(D$140-D$139)*10)),IF('Indicator Data'!O70&gt;D$140,0,IF('Indicator Data'!O70&lt;D$139,10,(D$140-'Indicator Data'!O70)/(D$140-D$139)*10))),1)</f>
        <v>10</v>
      </c>
      <c r="E68" s="12">
        <f>IF('Indicator Data'!P70="No data","x",ROUND(IF('Indicator Data'!P70&gt;E$140,10,IF('Indicator Data'!P70&lt;E$139,0,10-(E$140-'Indicator Data'!P70)/(E$140-E$139)*10)),1))</f>
        <v>10</v>
      </c>
      <c r="F68" s="52">
        <f t="shared" ref="F68:F119" si="19">IF(E68="x",D68,ROUND((10-GEOMEAN(((10-D68)/10*9+1),((10-E68)/10*9+1)))/9*10,1))</f>
        <v>10</v>
      </c>
      <c r="G68" s="12">
        <f>IF('Indicator Data'!AG70="No data","x",ROUND(IF('Indicator Data'!AG70&gt;G$140,10,IF('Indicator Data'!AG70&lt;G$139,0,10-(G$140-'Indicator Data'!AG70)/(G$140-G$139)*10)),1))</f>
        <v>10</v>
      </c>
      <c r="H68" s="12">
        <f>IF('Indicator Data'!AH70="No data","x",ROUND(IF('Indicator Data'!AH70&gt;H$140,10,IF('Indicator Data'!AH70&lt;H$139,0,10-(H$140-'Indicator Data'!AH70)/(H$140-H$139)*10)),1))</f>
        <v>1.5</v>
      </c>
      <c r="I68" s="52">
        <f t="shared" ref="I68:I119" si="20">IF(AND(G68="x",H68="x"),"x",ROUND(AVERAGE(G68,H68),1))</f>
        <v>5.8</v>
      </c>
      <c r="J68" s="35">
        <f>SUM('Indicator Data'!R70,SUM('Indicator Data'!S70:T70)*1000000)</f>
        <v>6931856507</v>
      </c>
      <c r="K68" s="35">
        <f>J68/'Indicator Data'!BD70</f>
        <v>38.850171123918422</v>
      </c>
      <c r="L68" s="12">
        <f t="shared" ref="L68:L119" si="21">IF(K68="x","x",ROUND(IF(K68&gt;L$140,10,IF(K68&lt;L$139,0,10-(L$140-K68)/(L$140-L$139)*10)),1))</f>
        <v>0.8</v>
      </c>
      <c r="M68" s="12">
        <f>IF('Indicator Data'!U70="No data","x",ROUND(IF('Indicator Data'!U70&gt;M$140,10,IF('Indicator Data'!U70&lt;M$139,0,10-(M$140-'Indicator Data'!U70)/(M$140-M$139)*10)),1))</f>
        <v>0.4</v>
      </c>
      <c r="N68" s="125">
        <f>'Indicator Data'!Q70/'Indicator Data'!BD70*1000000</f>
        <v>123.30481318195322</v>
      </c>
      <c r="O68" s="12">
        <f t="shared" ref="O68:O119" si="22">IF(N68="No data","x",ROUND(IF(N68&gt;O$140,10,IF(N68&lt;O$139,0,10-(O$140-N68)/(O$140-O$139)*10)),1))</f>
        <v>10</v>
      </c>
      <c r="P68" s="52">
        <f t="shared" ref="P68:P119" si="23">ROUND(AVERAGE(L68,M68,O68),1)</f>
        <v>3.7</v>
      </c>
      <c r="Q68" s="45">
        <f t="shared" ref="Q68:Q119" si="24">ROUND(AVERAGE(F68,F68,I68,P68),1)</f>
        <v>7.4</v>
      </c>
      <c r="R68" s="35">
        <f>IF(AND('Indicator Data'!AM70="No data",'Indicator Data'!AN70="No data"),0,SUM('Indicator Data'!AM70:AO70))</f>
        <v>62687</v>
      </c>
      <c r="S68" s="12">
        <f t="shared" ref="S68:S119" si="25">ROUND(IF(R68=0,0,IF(LOG(R68)&gt;$S$140,10,IF(LOG(R68)&lt;S$139,0,10-(S$140-LOG(R68))/(S$140-S$139)*10))),1)</f>
        <v>6</v>
      </c>
      <c r="T68" s="41">
        <f>R68/'Indicator Data'!$BB70</f>
        <v>1.0798609980639435E-2</v>
      </c>
      <c r="U68" s="12">
        <f t="shared" ref="U68:U119" si="26">IF(T68="x","x",ROUND(IF(T68&gt;$U$140,10,IF(T68&lt;$U$139,0,((T68*100)/0.0052)^(1/4.0545)/6.5*10)),1))</f>
        <v>5.7</v>
      </c>
      <c r="V68" s="13">
        <f t="shared" ref="V68:V119" si="27">ROUND(AVERAGE(S68,U68),1)</f>
        <v>5.9</v>
      </c>
      <c r="W68" s="12">
        <f>IF('Indicator Data'!AB70="No data","x",ROUND(IF('Indicator Data'!AB70&gt;W$140,10,IF('Indicator Data'!AB70&lt;W$139,0,10-(W$140-'Indicator Data'!AB70)/(W$140-W$139)*10)),1))</f>
        <v>1.2</v>
      </c>
      <c r="X68" s="12">
        <f>IF('Indicator Data'!AA70="No data","x",ROUND(IF('Indicator Data'!AA70&gt;X$140,10,IF('Indicator Data'!AA70&lt;X$139,0,10-(X$140-'Indicator Data'!AA70)/(X$140-X$139)*10)),1))</f>
        <v>6</v>
      </c>
      <c r="Y68" s="12">
        <f>IF('Indicator Data'!AF70="No data","x",ROUND(IF('Indicator Data'!AF70&gt;Y$140,10,IF('Indicator Data'!AF70&lt;Y$139,0,10-(Y$140-'Indicator Data'!AF70)/(Y$140-Y$139)*10)),1))</f>
        <v>5.0999999999999996</v>
      </c>
      <c r="Z68" s="129">
        <f>IF('Indicator Data'!AC70="No data","x",'Indicator Data'!AC70/'Indicator Data'!$BB70*100000)</f>
        <v>0.32729846639997012</v>
      </c>
      <c r="AA68" s="127">
        <f t="shared" ref="AA68:AA119" si="28">IF(Z68="x","x",ROUND(IF(Z68&lt;=AA$139,0,IF(Z68&gt;AA$140,10,10-(LOG(AA$140*100)-LOG(Z68*100))/(LOG(AA$140*100))*10)),1))</f>
        <v>4.0999999999999996</v>
      </c>
      <c r="AB68" s="129">
        <f>IF('Indicator Data'!AD70="No data","x",'Indicator Data'!AD70/'Indicator Data'!$BB70*100000)</f>
        <v>8.4064027159571264</v>
      </c>
      <c r="AC68" s="127">
        <f t="shared" ref="AC68:AC119" si="29">IF(AB68="x","x",ROUND(IF(AB68&lt;=AC$139,0,IF(AB68&gt;AC$140,10,10-(LOG(AC$140*100)-LOG(AB68*100))/(LOG(AC$140*100))*10)),1))</f>
        <v>9.6999999999999993</v>
      </c>
      <c r="AD68" s="52">
        <f t="shared" ref="AD68:AD119" si="30">IF(AND(W68="x",X68="x",Y68="x",AA68="x",AC68="x"),"x",ROUND(AVERAGE(W68,X68,Y68,AA68,AC68),1))</f>
        <v>5.2</v>
      </c>
      <c r="AE68" s="12">
        <f>IF('Indicator Data'!V70="No data","x",ROUND(IF('Indicator Data'!V70&gt;AE$140,10,IF('Indicator Data'!V70&lt;AE$139,0,10-(AE$140-'Indicator Data'!V70)/(AE$140-AE$139)*10)),1))</f>
        <v>10</v>
      </c>
      <c r="AF68" s="12">
        <f>IF('Indicator Data'!W70="No data","x",ROUND(IF('Indicator Data'!W70&gt;AF$140,10,IF('Indicator Data'!W70&lt;AF$139,0,10-(AF$140-'Indicator Data'!W70)/(AF$140-AF$139)*10)),1))</f>
        <v>6.4</v>
      </c>
      <c r="AG68" s="52">
        <f t="shared" ref="AG68:AG119" si="31">IF(AND(AE68="x",AF68="x"),"x",ROUND(AVERAGE(AF68,AE68),1))</f>
        <v>8.1999999999999993</v>
      </c>
      <c r="AH68" s="12">
        <f>IF('Indicator Data'!AP70="No data","x",ROUND(IF('Indicator Data'!AP70&gt;AH$140,10,IF('Indicator Data'!AP70&lt;AH$139,0,10-(AH$140-'Indicator Data'!AP70)/(AH$140-AH$139)*10)),1))</f>
        <v>3.5</v>
      </c>
      <c r="AI68" s="12">
        <f>IF('Indicator Data'!AQ70="No data","x",ROUND(IF('Indicator Data'!AQ70&gt;AI$140,10,IF('Indicator Data'!AQ70&lt;AI$139,0,10-(AI$140-'Indicator Data'!AQ70)/(AI$140-AI$139)*10)),1))</f>
        <v>3.6</v>
      </c>
      <c r="AJ68" s="52">
        <f t="shared" ref="AJ68:AJ119" si="32">IF(AND(AH68="x",AI68="x"),"x",ROUND(AVERAGE(AH68,AI68),1))</f>
        <v>3.6</v>
      </c>
      <c r="AK68" s="35">
        <f>'Indicator Data'!AK70+'Indicator Data'!AJ70*0.5+'Indicator Data'!AI70*0.25</f>
        <v>1716.212632397674</v>
      </c>
      <c r="AL68" s="42">
        <f>AK68/'Indicator Data'!BB70</f>
        <v>2.9563882242106016E-4</v>
      </c>
      <c r="AM68" s="52">
        <f t="shared" ref="AM68:AM119" si="33">IF(AL68="x","x",ROUND(IF(AL68&gt;AM$140,10,IF(AL68&lt;AM$139,0,10-(AM$140-AL68)/(AM$140-AM$139)*10)),1))</f>
        <v>0</v>
      </c>
      <c r="AN68" s="42">
        <f>IF('Indicator Data'!AL70="No data","x",'Indicator Data'!AL70/'Indicator Data'!BB70)</f>
        <v>1.9185112949839444E-2</v>
      </c>
      <c r="AO68" s="12">
        <f t="shared" ref="AO68:AO119" si="34">IF(AN68="x","x",ROUND(IF(AN68&gt;AO$140,10,IF(AN68&lt;AO$139,0,10-(AO$140-AN68)/(AO$140-AO$139)*10)),1))</f>
        <v>1</v>
      </c>
      <c r="AP68" s="52">
        <f t="shared" ref="AP68:AP119" si="35">AO68</f>
        <v>1</v>
      </c>
      <c r="AQ68" s="36">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4.3</v>
      </c>
      <c r="AR68" s="55">
        <f t="shared" ref="AR68:AR119" si="37">ROUND((10-GEOMEAN(((10-V68)/10*9+1),((10-AQ68)/10*9+1)))/9*10,1)</f>
        <v>5.2</v>
      </c>
      <c r="AT68" s="11"/>
      <c r="AU68" s="88">
        <v>5.3</v>
      </c>
    </row>
    <row r="69" spans="1:47" s="88" customFormat="1" x14ac:dyDescent="0.25">
      <c r="A69" s="88" t="s">
        <v>389</v>
      </c>
      <c r="B69" s="190" t="s">
        <v>14</v>
      </c>
      <c r="C69" s="190" t="s">
        <v>517</v>
      </c>
      <c r="D69" s="12">
        <f>ROUND(IF('Indicator Data'!O71="No data",IF((0.1284*LN('Indicator Data'!BA71)-0.4735)&gt;D$140,0,IF((0.1284*LN('Indicator Data'!BA71)-0.4735)&lt;D$139,10,(D$140-(0.1284*LN('Indicator Data'!BA71)-0.4735))/(D$140-D$139)*10)),IF('Indicator Data'!O71&gt;D$140,0,IF('Indicator Data'!O71&lt;D$139,10,(D$140-'Indicator Data'!O71)/(D$140-D$139)*10))),1)</f>
        <v>5.2</v>
      </c>
      <c r="E69" s="12">
        <f>IF('Indicator Data'!P71="No data","x",ROUND(IF('Indicator Data'!P71&gt;E$140,10,IF('Indicator Data'!P71&lt;E$139,0,10-(E$140-'Indicator Data'!P71)/(E$140-E$139)*10)),1))</f>
        <v>1.6</v>
      </c>
      <c r="F69" s="52">
        <f t="shared" si="19"/>
        <v>3.6</v>
      </c>
      <c r="G69" s="12">
        <f>IF('Indicator Data'!AG71="No data","x",ROUND(IF('Indicator Data'!AG71&gt;G$140,10,IF('Indicator Data'!AG71&lt;G$139,0,10-(G$140-'Indicator Data'!AG71)/(G$140-G$139)*10)),1))</f>
        <v>7.7</v>
      </c>
      <c r="H69" s="12">
        <f>IF('Indicator Data'!AH71="No data","x",ROUND(IF('Indicator Data'!AH71&gt;H$140,10,IF('Indicator Data'!AH71&lt;H$139,0,10-(H$140-'Indicator Data'!AH71)/(H$140-H$139)*10)),1))</f>
        <v>0</v>
      </c>
      <c r="I69" s="52">
        <f t="shared" si="20"/>
        <v>3.9</v>
      </c>
      <c r="J69" s="35">
        <f>SUM('Indicator Data'!R71,SUM('Indicator Data'!S71:T71)*1000000)</f>
        <v>6931856507</v>
      </c>
      <c r="K69" s="35">
        <f>J69/'Indicator Data'!BD71</f>
        <v>38.850171123918422</v>
      </c>
      <c r="L69" s="12">
        <f t="shared" si="21"/>
        <v>0.8</v>
      </c>
      <c r="M69" s="12">
        <f>IF('Indicator Data'!U71="No data","x",ROUND(IF('Indicator Data'!U71&gt;M$140,10,IF('Indicator Data'!U71&lt;M$139,0,10-(M$140-'Indicator Data'!U71)/(M$140-M$139)*10)),1))</f>
        <v>0.4</v>
      </c>
      <c r="N69" s="125">
        <f>'Indicator Data'!Q71/'Indicator Data'!BD71*1000000</f>
        <v>123.30481318195322</v>
      </c>
      <c r="O69" s="12">
        <f t="shared" si="22"/>
        <v>10</v>
      </c>
      <c r="P69" s="52">
        <f t="shared" si="23"/>
        <v>3.7</v>
      </c>
      <c r="Q69" s="45">
        <f t="shared" si="24"/>
        <v>3.7</v>
      </c>
      <c r="R69" s="35">
        <f>IF(AND('Indicator Data'!AM71="No data",'Indicator Data'!AN71="No data"),0,SUM('Indicator Data'!AM71:AO71))</f>
        <v>0</v>
      </c>
      <c r="S69" s="12">
        <f t="shared" si="25"/>
        <v>0</v>
      </c>
      <c r="T69" s="41">
        <f>R69/'Indicator Data'!$BB71</f>
        <v>0</v>
      </c>
      <c r="U69" s="12">
        <f t="shared" si="26"/>
        <v>0</v>
      </c>
      <c r="V69" s="13">
        <f t="shared" si="27"/>
        <v>0</v>
      </c>
      <c r="W69" s="12">
        <f>IF('Indicator Data'!AB71="No data","x",ROUND(IF('Indicator Data'!AB71&gt;W$140,10,IF('Indicator Data'!AB71&lt;W$139,0,10-(W$140-'Indicator Data'!AB71)/(W$140-W$139)*10)),1))</f>
        <v>5.4</v>
      </c>
      <c r="X69" s="12">
        <f>IF('Indicator Data'!AA71="No data","x",ROUND(IF('Indicator Data'!AA71&gt;X$140,10,IF('Indicator Data'!AA71&lt;X$139,0,10-(X$140-'Indicator Data'!AA71)/(X$140-X$139)*10)),1))</f>
        <v>6</v>
      </c>
      <c r="Y69" s="12">
        <f>IF('Indicator Data'!AF71="No data","x",ROUND(IF('Indicator Data'!AF71&gt;Y$140,10,IF('Indicator Data'!AF71&lt;Y$139,0,10-(Y$140-'Indicator Data'!AF71)/(Y$140-Y$139)*10)),1))</f>
        <v>5.0999999999999996</v>
      </c>
      <c r="Z69" s="129">
        <f>IF('Indicator Data'!AC71="No data","x",'Indicator Data'!AC71/'Indicator Data'!$BB71*100000)</f>
        <v>0.38356114468070213</v>
      </c>
      <c r="AA69" s="127">
        <f t="shared" si="28"/>
        <v>4.3</v>
      </c>
      <c r="AB69" s="129">
        <f>IF('Indicator Data'!AD71="No data","x",'Indicator Data'!AD71/'Indicator Data'!$BB71*100000)</f>
        <v>1.4383542925526331</v>
      </c>
      <c r="AC69" s="127">
        <f t="shared" si="29"/>
        <v>7.2</v>
      </c>
      <c r="AD69" s="52">
        <f t="shared" si="30"/>
        <v>5.6</v>
      </c>
      <c r="AE69" s="12">
        <f>IF('Indicator Data'!V71="No data","x",ROUND(IF('Indicator Data'!V71&gt;AE$140,10,IF('Indicator Data'!V71&lt;AE$139,0,10-(AE$140-'Indicator Data'!V71)/(AE$140-AE$139)*10)),1))</f>
        <v>7.3</v>
      </c>
      <c r="AF69" s="12">
        <f>IF('Indicator Data'!W71="No data","x",ROUND(IF('Indicator Data'!W71&gt;AF$140,10,IF('Indicator Data'!W71&lt;AF$139,0,10-(AF$140-'Indicator Data'!W71)/(AF$140-AF$139)*10)),1))</f>
        <v>2</v>
      </c>
      <c r="AG69" s="52">
        <f t="shared" si="31"/>
        <v>4.7</v>
      </c>
      <c r="AH69" s="12">
        <f>IF('Indicator Data'!AP71="No data","x",ROUND(IF('Indicator Data'!AP71&gt;AH$140,10,IF('Indicator Data'!AP71&lt;AH$139,0,10-(AH$140-'Indicator Data'!AP71)/(AH$140-AH$139)*10)),1))</f>
        <v>0</v>
      </c>
      <c r="AI69" s="12">
        <f>IF('Indicator Data'!AQ71="No data","x",ROUND(IF('Indicator Data'!AQ71&gt;AI$140,10,IF('Indicator Data'!AQ71&lt;AI$139,0,10-(AI$140-'Indicator Data'!AQ71)/(AI$140-AI$139)*10)),1))</f>
        <v>0</v>
      </c>
      <c r="AJ69" s="52">
        <f t="shared" si="32"/>
        <v>0</v>
      </c>
      <c r="AK69" s="35">
        <f>'Indicator Data'!AK71+'Indicator Data'!AJ71*0.5+'Indicator Data'!AI71*0.25</f>
        <v>14.988490855887809</v>
      </c>
      <c r="AL69" s="42">
        <f>AK69/'Indicator Data'!BB71</f>
        <v>7.1862533871507063E-6</v>
      </c>
      <c r="AM69" s="52">
        <f t="shared" si="33"/>
        <v>0</v>
      </c>
      <c r="AN69" s="42" t="str">
        <f>IF('Indicator Data'!AL71="No data","x",'Indicator Data'!AL71/'Indicator Data'!BB71)</f>
        <v>x</v>
      </c>
      <c r="AO69" s="12" t="str">
        <f t="shared" si="34"/>
        <v>x</v>
      </c>
      <c r="AP69" s="52" t="str">
        <f t="shared" si="35"/>
        <v>x</v>
      </c>
      <c r="AQ69" s="36">
        <f t="shared" si="36"/>
        <v>3</v>
      </c>
      <c r="AR69" s="55">
        <f t="shared" si="37"/>
        <v>1.6</v>
      </c>
      <c r="AT69" s="11"/>
      <c r="AU69" s="88">
        <v>3.4</v>
      </c>
    </row>
    <row r="70" spans="1:47" s="11" customFormat="1" x14ac:dyDescent="0.25">
      <c r="A70" s="11" t="s">
        <v>387</v>
      </c>
      <c r="B70" s="30" t="s">
        <v>14</v>
      </c>
      <c r="C70" s="30" t="s">
        <v>515</v>
      </c>
      <c r="D70" s="12">
        <f>ROUND(IF('Indicator Data'!O72="No data",IF((0.1284*LN('Indicator Data'!BA72)-0.4735)&gt;D$140,0,IF((0.1284*LN('Indicator Data'!BA72)-0.4735)&lt;D$139,10,(D$140-(0.1284*LN('Indicator Data'!BA72)-0.4735))/(D$140-D$139)*10)),IF('Indicator Data'!O72&gt;D$140,0,IF('Indicator Data'!O72&lt;D$139,10,(D$140-'Indicator Data'!O72)/(D$140-D$139)*10))),1)</f>
        <v>8.4</v>
      </c>
      <c r="E70" s="12">
        <f>IF('Indicator Data'!P72="No data","x",ROUND(IF('Indicator Data'!P72&gt;E$140,10,IF('Indicator Data'!P72&lt;E$139,0,10-(E$140-'Indicator Data'!P72)/(E$140-E$139)*10)),1))</f>
        <v>5.0999999999999996</v>
      </c>
      <c r="F70" s="52">
        <f t="shared" si="19"/>
        <v>7.1</v>
      </c>
      <c r="G70" s="12">
        <f>IF('Indicator Data'!AG72="No data","x",ROUND(IF('Indicator Data'!AG72&gt;G$140,10,IF('Indicator Data'!AG72&lt;G$139,0,10-(G$140-'Indicator Data'!AG72)/(G$140-G$139)*10)),1))</f>
        <v>7.5</v>
      </c>
      <c r="H70" s="12">
        <f>IF('Indicator Data'!AH72="No data","x",ROUND(IF('Indicator Data'!AH72&gt;H$140,10,IF('Indicator Data'!AH72&lt;H$139,0,10-(H$140-'Indicator Data'!AH72)/(H$140-H$139)*10)),1))</f>
        <v>2.8</v>
      </c>
      <c r="I70" s="52">
        <f t="shared" si="20"/>
        <v>5.2</v>
      </c>
      <c r="J70" s="35">
        <f>SUM('Indicator Data'!R72,SUM('Indicator Data'!S72:T72)*1000000)</f>
        <v>6931856507</v>
      </c>
      <c r="K70" s="35">
        <f>J70/'Indicator Data'!BD72</f>
        <v>38.850171123918422</v>
      </c>
      <c r="L70" s="12">
        <f t="shared" si="21"/>
        <v>0.8</v>
      </c>
      <c r="M70" s="12">
        <f>IF('Indicator Data'!U72="No data","x",ROUND(IF('Indicator Data'!U72&gt;M$140,10,IF('Indicator Data'!U72&lt;M$139,0,10-(M$140-'Indicator Data'!U72)/(M$140-M$139)*10)),1))</f>
        <v>0.4</v>
      </c>
      <c r="N70" s="125">
        <f>'Indicator Data'!Q72/'Indicator Data'!BD72*1000000</f>
        <v>123.30481318195322</v>
      </c>
      <c r="O70" s="12">
        <f t="shared" si="22"/>
        <v>10</v>
      </c>
      <c r="P70" s="52">
        <f t="shared" si="23"/>
        <v>3.7</v>
      </c>
      <c r="Q70" s="45">
        <f t="shared" si="24"/>
        <v>5.8</v>
      </c>
      <c r="R70" s="35">
        <f>IF(AND('Indicator Data'!AM72="No data",'Indicator Data'!AN72="No data"),0,SUM('Indicator Data'!AM72:AO72))</f>
        <v>3525</v>
      </c>
      <c r="S70" s="12">
        <f t="shared" si="25"/>
        <v>1.8</v>
      </c>
      <c r="T70" s="41">
        <f>R70/'Indicator Data'!$BB72</f>
        <v>6.6347308680241924E-4</v>
      </c>
      <c r="U70" s="12">
        <f t="shared" si="26"/>
        <v>2.9</v>
      </c>
      <c r="V70" s="13">
        <f t="shared" si="27"/>
        <v>2.4</v>
      </c>
      <c r="W70" s="12">
        <f>IF('Indicator Data'!AB72="No data","x",ROUND(IF('Indicator Data'!AB72&gt;W$140,10,IF('Indicator Data'!AB72&lt;W$139,0,10-(W$140-'Indicator Data'!AB72)/(W$140-W$139)*10)),1))</f>
        <v>10</v>
      </c>
      <c r="X70" s="12">
        <f>IF('Indicator Data'!AA72="No data","x",ROUND(IF('Indicator Data'!AA72&gt;X$140,10,IF('Indicator Data'!AA72&lt;X$139,0,10-(X$140-'Indicator Data'!AA72)/(X$140-X$139)*10)),1))</f>
        <v>6</v>
      </c>
      <c r="Y70" s="12">
        <f>IF('Indicator Data'!AF72="No data","x",ROUND(IF('Indicator Data'!AF72&gt;Y$140,10,IF('Indicator Data'!AF72&lt;Y$139,0,10-(Y$140-'Indicator Data'!AF72)/(Y$140-Y$139)*10)),1))</f>
        <v>5.0999999999999996</v>
      </c>
      <c r="Z70" s="129">
        <f>IF('Indicator Data'!AC72="No data","x",'Indicator Data'!AC72/'Indicator Data'!$BB72*100000)</f>
        <v>3.7643863080988327E-2</v>
      </c>
      <c r="AA70" s="127">
        <f t="shared" si="28"/>
        <v>1.6</v>
      </c>
      <c r="AB70" s="129">
        <f>IF('Indicator Data'!AD72="No data","x",'Indicator Data'!AD72/'Indicator Data'!$BB72*100000)</f>
        <v>1.5433983863205214</v>
      </c>
      <c r="AC70" s="127">
        <f t="shared" si="29"/>
        <v>7.3</v>
      </c>
      <c r="AD70" s="52">
        <f t="shared" si="30"/>
        <v>6</v>
      </c>
      <c r="AE70" s="12">
        <f>IF('Indicator Data'!V72="No data","x",ROUND(IF('Indicator Data'!V72&gt;AE$140,10,IF('Indicator Data'!V72&lt;AE$139,0,10-(AE$140-'Indicator Data'!V72)/(AE$140-AE$139)*10)),1))</f>
        <v>6.3</v>
      </c>
      <c r="AF70" s="12">
        <f>IF('Indicator Data'!W72="No data","x",ROUND(IF('Indicator Data'!W72&gt;AF$140,10,IF('Indicator Data'!W72&lt;AF$139,0,10-(AF$140-'Indicator Data'!W72)/(AF$140-AF$139)*10)),1))</f>
        <v>1.7</v>
      </c>
      <c r="AG70" s="52">
        <f t="shared" si="31"/>
        <v>4</v>
      </c>
      <c r="AH70" s="12">
        <f>IF('Indicator Data'!AP72="No data","x",ROUND(IF('Indicator Data'!AP72&gt;AH$140,10,IF('Indicator Data'!AP72&lt;AH$139,0,10-(AH$140-'Indicator Data'!AP72)/(AH$140-AH$139)*10)),1))</f>
        <v>0</v>
      </c>
      <c r="AI70" s="12">
        <f>IF('Indicator Data'!AQ72="No data","x",ROUND(IF('Indicator Data'!AQ72&gt;AI$140,10,IF('Indicator Data'!AQ72&lt;AI$139,0,10-(AI$140-'Indicator Data'!AQ72)/(AI$140-AI$139)*10)),1))</f>
        <v>0</v>
      </c>
      <c r="AJ70" s="52">
        <f t="shared" si="32"/>
        <v>0</v>
      </c>
      <c r="AK70" s="35">
        <f>'Indicator Data'!AK72+'Indicator Data'!AJ72*0.5+'Indicator Data'!AI72*0.25</f>
        <v>7259.5533367691532</v>
      </c>
      <c r="AL70" s="42">
        <f>AK70/'Indicator Data'!BB72</f>
        <v>1.3663881591923497E-3</v>
      </c>
      <c r="AM70" s="52">
        <f t="shared" si="33"/>
        <v>0.1</v>
      </c>
      <c r="AN70" s="42">
        <f>IF('Indicator Data'!AL72="No data","x",'Indicator Data'!AL72/'Indicator Data'!BB72)</f>
        <v>7.6655623212034146E-2</v>
      </c>
      <c r="AO70" s="12">
        <f t="shared" si="34"/>
        <v>3.8</v>
      </c>
      <c r="AP70" s="52">
        <f t="shared" si="35"/>
        <v>3.8</v>
      </c>
      <c r="AQ70" s="36">
        <f t="shared" si="36"/>
        <v>3.1</v>
      </c>
      <c r="AR70" s="55">
        <f t="shared" si="37"/>
        <v>2.8</v>
      </c>
      <c r="AU70" s="11">
        <v>4.0999999999999996</v>
      </c>
    </row>
    <row r="71" spans="1:47" s="189" customFormat="1" x14ac:dyDescent="0.25">
      <c r="A71" s="11" t="s">
        <v>388</v>
      </c>
      <c r="B71" s="30" t="s">
        <v>14</v>
      </c>
      <c r="C71" s="30" t="s">
        <v>516</v>
      </c>
      <c r="D71" s="12">
        <f>ROUND(IF('Indicator Data'!O73="No data",IF((0.1284*LN('Indicator Data'!BA73)-0.4735)&gt;D$140,0,IF((0.1284*LN('Indicator Data'!BA73)-0.4735)&lt;D$139,10,(D$140-(0.1284*LN('Indicator Data'!BA73)-0.4735))/(D$140-D$139)*10)),IF('Indicator Data'!O73&gt;D$140,0,IF('Indicator Data'!O73&lt;D$139,10,(D$140-'Indicator Data'!O73)/(D$140-D$139)*10))),1)</f>
        <v>10</v>
      </c>
      <c r="E71" s="12">
        <f>IF('Indicator Data'!P73="No data","x",ROUND(IF('Indicator Data'!P73&gt;E$140,10,IF('Indicator Data'!P73&lt;E$139,0,10-(E$140-'Indicator Data'!P73)/(E$140-E$139)*10)),1))</f>
        <v>7.8</v>
      </c>
      <c r="F71" s="52">
        <f t="shared" si="19"/>
        <v>9.1999999999999993</v>
      </c>
      <c r="G71" s="12">
        <f>IF('Indicator Data'!AG73="No data","x",ROUND(IF('Indicator Data'!AG73&gt;G$140,10,IF('Indicator Data'!AG73&lt;G$139,0,10-(G$140-'Indicator Data'!AG73)/(G$140-G$139)*10)),1))</f>
        <v>8.4</v>
      </c>
      <c r="H71" s="12">
        <f>IF('Indicator Data'!AH73="No data","x",ROUND(IF('Indicator Data'!AH73&gt;H$140,10,IF('Indicator Data'!AH73&lt;H$139,0,10-(H$140-'Indicator Data'!AH73)/(H$140-H$139)*10)),1))</f>
        <v>0.3</v>
      </c>
      <c r="I71" s="52">
        <f t="shared" si="20"/>
        <v>4.4000000000000004</v>
      </c>
      <c r="J71" s="35">
        <f>SUM('Indicator Data'!R73,SUM('Indicator Data'!S73:T73)*1000000)</f>
        <v>6931856507</v>
      </c>
      <c r="K71" s="35">
        <f>J71/'Indicator Data'!BD73</f>
        <v>38.850171123918422</v>
      </c>
      <c r="L71" s="12">
        <f t="shared" si="21"/>
        <v>0.8</v>
      </c>
      <c r="M71" s="12">
        <f>IF('Indicator Data'!U73="No data","x",ROUND(IF('Indicator Data'!U73&gt;M$140,10,IF('Indicator Data'!U73&lt;M$139,0,10-(M$140-'Indicator Data'!U73)/(M$140-M$139)*10)),1))</f>
        <v>0.4</v>
      </c>
      <c r="N71" s="125">
        <f>'Indicator Data'!Q73/'Indicator Data'!BD73*1000000</f>
        <v>123.30481318195322</v>
      </c>
      <c r="O71" s="12">
        <f t="shared" si="22"/>
        <v>10</v>
      </c>
      <c r="P71" s="52">
        <f t="shared" si="23"/>
        <v>3.7</v>
      </c>
      <c r="Q71" s="45">
        <f t="shared" si="24"/>
        <v>6.6</v>
      </c>
      <c r="R71" s="35">
        <f>IF(AND('Indicator Data'!AM73="No data",'Indicator Data'!AN73="No data"),0,SUM('Indicator Data'!AM73:AO73))</f>
        <v>1480978.68</v>
      </c>
      <c r="S71" s="12">
        <f t="shared" si="25"/>
        <v>10</v>
      </c>
      <c r="T71" s="41">
        <f>R71/'Indicator Data'!$BB73</f>
        <v>0.28078608342708805</v>
      </c>
      <c r="U71" s="12">
        <f t="shared" si="26"/>
        <v>10</v>
      </c>
      <c r="V71" s="13">
        <f t="shared" si="27"/>
        <v>10</v>
      </c>
      <c r="W71" s="12">
        <f>IF('Indicator Data'!AB73="No data","x",ROUND(IF('Indicator Data'!AB73&gt;W$140,10,IF('Indicator Data'!AB73&lt;W$139,0,10-(W$140-'Indicator Data'!AB73)/(W$140-W$139)*10)),1))</f>
        <v>4.8</v>
      </c>
      <c r="X71" s="12">
        <f>IF('Indicator Data'!AA73="No data","x",ROUND(IF('Indicator Data'!AA73&gt;X$140,10,IF('Indicator Data'!AA73&lt;X$139,0,10-(X$140-'Indicator Data'!AA73)/(X$140-X$139)*10)),1))</f>
        <v>6</v>
      </c>
      <c r="Y71" s="12">
        <f>IF('Indicator Data'!AF73="No data","x",ROUND(IF('Indicator Data'!AF73&gt;Y$140,10,IF('Indicator Data'!AF73&lt;Y$139,0,10-(Y$140-'Indicator Data'!AF73)/(Y$140-Y$139)*10)),1))</f>
        <v>5.0999999999999996</v>
      </c>
      <c r="Z71" s="129">
        <f>IF('Indicator Data'!AC73="No data","x",'Indicator Data'!AC73/'Indicator Data'!$BB73*100000)</f>
        <v>101.71769235640363</v>
      </c>
      <c r="AA71" s="127">
        <f t="shared" si="28"/>
        <v>10</v>
      </c>
      <c r="AB71" s="129">
        <f>IF('Indicator Data'!AD73="No data","x",'Indicator Data'!AD73/'Indicator Data'!$BB73*100000)</f>
        <v>12.589104888099165</v>
      </c>
      <c r="AC71" s="127">
        <f t="shared" si="29"/>
        <v>10</v>
      </c>
      <c r="AD71" s="52">
        <f t="shared" si="30"/>
        <v>7.2</v>
      </c>
      <c r="AE71" s="12">
        <f>IF('Indicator Data'!V73="No data","x",ROUND(IF('Indicator Data'!V73&gt;AE$140,10,IF('Indicator Data'!V73&lt;AE$139,0,10-(AE$140-'Indicator Data'!V73)/(AE$140-AE$139)*10)),1))</f>
        <v>6.3</v>
      </c>
      <c r="AF71" s="12">
        <f>IF('Indicator Data'!W73="No data","x",ROUND(IF('Indicator Data'!W73&gt;AF$140,10,IF('Indicator Data'!W73&lt;AF$139,0,10-(AF$140-'Indicator Data'!W73)/(AF$140-AF$139)*10)),1))</f>
        <v>7.4</v>
      </c>
      <c r="AG71" s="52">
        <f t="shared" si="31"/>
        <v>6.9</v>
      </c>
      <c r="AH71" s="12">
        <f>IF('Indicator Data'!AP73="No data","x",ROUND(IF('Indicator Data'!AP73&gt;AH$140,10,IF('Indicator Data'!AP73&lt;AH$139,0,10-(AH$140-'Indicator Data'!AP73)/(AH$140-AH$139)*10)),1))</f>
        <v>6.3</v>
      </c>
      <c r="AI71" s="12">
        <f>IF('Indicator Data'!AQ73="No data","x",ROUND(IF('Indicator Data'!AQ73&gt;AI$140,10,IF('Indicator Data'!AQ73&lt;AI$139,0,10-(AI$140-'Indicator Data'!AQ73)/(AI$140-AI$139)*10)),1))</f>
        <v>3.6</v>
      </c>
      <c r="AJ71" s="52">
        <f t="shared" si="32"/>
        <v>5</v>
      </c>
      <c r="AK71" s="35">
        <f>'Indicator Data'!AK73+'Indicator Data'!AJ73*0.5+'Indicator Data'!AI73*0.25</f>
        <v>220.37083796212357</v>
      </c>
      <c r="AL71" s="42">
        <f>AK71/'Indicator Data'!BB73</f>
        <v>4.1781198695534315E-5</v>
      </c>
      <c r="AM71" s="52">
        <f t="shared" si="33"/>
        <v>0</v>
      </c>
      <c r="AN71" s="42">
        <f>IF('Indicator Data'!AL73="No data","x",'Indicator Data'!AL73/'Indicator Data'!BB73)</f>
        <v>0.30342143621210521</v>
      </c>
      <c r="AO71" s="12">
        <f t="shared" si="34"/>
        <v>10</v>
      </c>
      <c r="AP71" s="52">
        <f t="shared" si="35"/>
        <v>10</v>
      </c>
      <c r="AQ71" s="36">
        <f t="shared" si="36"/>
        <v>7</v>
      </c>
      <c r="AR71" s="55">
        <f t="shared" si="37"/>
        <v>9</v>
      </c>
      <c r="AT71" s="11"/>
      <c r="AU71" s="189">
        <v>7.2</v>
      </c>
    </row>
    <row r="72" spans="1:47" s="11" customFormat="1" x14ac:dyDescent="0.25">
      <c r="A72" s="11" t="s">
        <v>390</v>
      </c>
      <c r="B72" s="30" t="s">
        <v>14</v>
      </c>
      <c r="C72" s="30" t="s">
        <v>518</v>
      </c>
      <c r="D72" s="12">
        <f>ROUND(IF('Indicator Data'!O74="No data",IF((0.1284*LN('Indicator Data'!BA74)-0.4735)&gt;D$140,0,IF((0.1284*LN('Indicator Data'!BA74)-0.4735)&lt;D$139,10,(D$140-(0.1284*LN('Indicator Data'!BA74)-0.4735))/(D$140-D$139)*10)),IF('Indicator Data'!O74&gt;D$140,0,IF('Indicator Data'!O74&lt;D$139,10,(D$140-'Indicator Data'!O74)/(D$140-D$139)*10))),1)</f>
        <v>7.3</v>
      </c>
      <c r="E72" s="12">
        <f>IF('Indicator Data'!P74="No data","x",ROUND(IF('Indicator Data'!P74&gt;E$140,10,IF('Indicator Data'!P74&lt;E$139,0,10-(E$140-'Indicator Data'!P74)/(E$140-E$139)*10)),1))</f>
        <v>2.1</v>
      </c>
      <c r="F72" s="52">
        <f t="shared" si="19"/>
        <v>5.3</v>
      </c>
      <c r="G72" s="12">
        <f>IF('Indicator Data'!AG74="No data","x",ROUND(IF('Indicator Data'!AG74&gt;G$140,10,IF('Indicator Data'!AG74&lt;G$139,0,10-(G$140-'Indicator Data'!AG74)/(G$140-G$139)*10)),1))</f>
        <v>7.5</v>
      </c>
      <c r="H72" s="12">
        <f>IF('Indicator Data'!AH74="No data","x",ROUND(IF('Indicator Data'!AH74&gt;H$140,10,IF('Indicator Data'!AH74&lt;H$139,0,10-(H$140-'Indicator Data'!AH74)/(H$140-H$139)*10)),1))</f>
        <v>1.5</v>
      </c>
      <c r="I72" s="52">
        <f t="shared" si="20"/>
        <v>4.5</v>
      </c>
      <c r="J72" s="35">
        <f>SUM('Indicator Data'!R74,SUM('Indicator Data'!S74:T74)*1000000)</f>
        <v>6931856507</v>
      </c>
      <c r="K72" s="35">
        <f>J72/'Indicator Data'!BD74</f>
        <v>38.850171123918422</v>
      </c>
      <c r="L72" s="12">
        <f t="shared" si="21"/>
        <v>0.8</v>
      </c>
      <c r="M72" s="12">
        <f>IF('Indicator Data'!U74="No data","x",ROUND(IF('Indicator Data'!U74&gt;M$140,10,IF('Indicator Data'!U74&lt;M$139,0,10-(M$140-'Indicator Data'!U74)/(M$140-M$139)*10)),1))</f>
        <v>0.4</v>
      </c>
      <c r="N72" s="125">
        <f>'Indicator Data'!Q74/'Indicator Data'!BD74*1000000</f>
        <v>123.30481318195322</v>
      </c>
      <c r="O72" s="12">
        <f t="shared" si="22"/>
        <v>10</v>
      </c>
      <c r="P72" s="52">
        <f t="shared" si="23"/>
        <v>3.7</v>
      </c>
      <c r="Q72" s="45">
        <f t="shared" si="24"/>
        <v>4.7</v>
      </c>
      <c r="R72" s="35">
        <f>IF(AND('Indicator Data'!AM74="No data",'Indicator Data'!AN74="No data"),0,SUM('Indicator Data'!AM74:AO74))</f>
        <v>17003</v>
      </c>
      <c r="S72" s="12">
        <f t="shared" si="25"/>
        <v>4.0999999999999996</v>
      </c>
      <c r="T72" s="41">
        <f>R72/'Indicator Data'!$BB74</f>
        <v>4.707433414720648E-3</v>
      </c>
      <c r="U72" s="12">
        <f t="shared" si="26"/>
        <v>4.7</v>
      </c>
      <c r="V72" s="13">
        <f t="shared" si="27"/>
        <v>4.4000000000000004</v>
      </c>
      <c r="W72" s="12">
        <f>IF('Indicator Data'!AB74="No data","x",ROUND(IF('Indicator Data'!AB74&gt;W$140,10,IF('Indicator Data'!AB74&lt;W$139,0,10-(W$140-'Indicator Data'!AB74)/(W$140-W$139)*10)),1))</f>
        <v>8.8000000000000007</v>
      </c>
      <c r="X72" s="12">
        <f>IF('Indicator Data'!AA74="No data","x",ROUND(IF('Indicator Data'!AA74&gt;X$140,10,IF('Indicator Data'!AA74&lt;X$139,0,10-(X$140-'Indicator Data'!AA74)/(X$140-X$139)*10)),1))</f>
        <v>6</v>
      </c>
      <c r="Y72" s="12">
        <f>IF('Indicator Data'!AF74="No data","x",ROUND(IF('Indicator Data'!AF74&gt;Y$140,10,IF('Indicator Data'!AF74&lt;Y$139,0,10-(Y$140-'Indicator Data'!AF74)/(Y$140-Y$139)*10)),1))</f>
        <v>5.0999999999999996</v>
      </c>
      <c r="Z72" s="129">
        <f>IF('Indicator Data'!AC74="No data","x",'Indicator Data'!AC74/'Indicator Data'!$BB74*100000)</f>
        <v>5.537179809116801E-2</v>
      </c>
      <c r="AA72" s="127">
        <f t="shared" si="28"/>
        <v>2</v>
      </c>
      <c r="AB72" s="129">
        <f>IF('Indicator Data'!AD74="No data","x",'Indicator Data'!AD74/'Indicator Data'!$BB74*100000)</f>
        <v>3.3499937845156644</v>
      </c>
      <c r="AC72" s="127">
        <f t="shared" si="29"/>
        <v>8.4</v>
      </c>
      <c r="AD72" s="52">
        <f t="shared" si="30"/>
        <v>6.1</v>
      </c>
      <c r="AE72" s="12">
        <f>IF('Indicator Data'!V74="No data","x",ROUND(IF('Indicator Data'!V74&gt;AE$140,10,IF('Indicator Data'!V74&lt;AE$139,0,10-(AE$140-'Indicator Data'!V74)/(AE$140-AE$139)*10)),1))</f>
        <v>4</v>
      </c>
      <c r="AF72" s="12">
        <f>IF('Indicator Data'!W74="No data","x",ROUND(IF('Indicator Data'!W74&gt;AF$140,10,IF('Indicator Data'!W74&lt;AF$139,0,10-(AF$140-'Indicator Data'!W74)/(AF$140-AF$139)*10)),1))</f>
        <v>2.8</v>
      </c>
      <c r="AG72" s="52">
        <f t="shared" si="31"/>
        <v>3.4</v>
      </c>
      <c r="AH72" s="12">
        <f>IF('Indicator Data'!AP74="No data","x",ROUND(IF('Indicator Data'!AP74&gt;AH$140,10,IF('Indicator Data'!AP74&lt;AH$139,0,10-(AH$140-'Indicator Data'!AP74)/(AH$140-AH$139)*10)),1))</f>
        <v>2</v>
      </c>
      <c r="AI72" s="12">
        <f>IF('Indicator Data'!AQ74="No data","x",ROUND(IF('Indicator Data'!AQ74&gt;AI$140,10,IF('Indicator Data'!AQ74&lt;AI$139,0,10-(AI$140-'Indicator Data'!AQ74)/(AI$140-AI$139)*10)),1))</f>
        <v>0</v>
      </c>
      <c r="AJ72" s="52">
        <f t="shared" si="32"/>
        <v>1</v>
      </c>
      <c r="AK72" s="35">
        <f>'Indicator Data'!AK74+'Indicator Data'!AJ74*0.5+'Indicator Data'!AI74*0.25</f>
        <v>123.47974166095202</v>
      </c>
      <c r="AL72" s="42">
        <f>AK72/'Indicator Data'!BB74</f>
        <v>3.4186476617999104E-5</v>
      </c>
      <c r="AM72" s="52">
        <f t="shared" si="33"/>
        <v>0</v>
      </c>
      <c r="AN72" s="42" t="str">
        <f>IF('Indicator Data'!AL74="No data","x",'Indicator Data'!AL74/'Indicator Data'!BB74)</f>
        <v>x</v>
      </c>
      <c r="AO72" s="12" t="str">
        <f t="shared" si="34"/>
        <v>x</v>
      </c>
      <c r="AP72" s="52" t="str">
        <f t="shared" si="35"/>
        <v>x</v>
      </c>
      <c r="AQ72" s="36">
        <f t="shared" si="36"/>
        <v>3</v>
      </c>
      <c r="AR72" s="55">
        <f t="shared" si="37"/>
        <v>3.7</v>
      </c>
      <c r="AU72" s="11">
        <v>3.6</v>
      </c>
    </row>
    <row r="73" spans="1:47" s="11" customFormat="1" x14ac:dyDescent="0.25">
      <c r="A73" s="11" t="s">
        <v>391</v>
      </c>
      <c r="B73" s="30" t="s">
        <v>14</v>
      </c>
      <c r="C73" s="30" t="s">
        <v>519</v>
      </c>
      <c r="D73" s="12">
        <f>ROUND(IF('Indicator Data'!O75="No data",IF((0.1284*LN('Indicator Data'!BA75)-0.4735)&gt;D$140,0,IF((0.1284*LN('Indicator Data'!BA75)-0.4735)&lt;D$139,10,(D$140-(0.1284*LN('Indicator Data'!BA75)-0.4735))/(D$140-D$139)*10)),IF('Indicator Data'!O75&gt;D$140,0,IF('Indicator Data'!O75&lt;D$139,10,(D$140-'Indicator Data'!O75)/(D$140-D$139)*10))),1)</f>
        <v>5.2</v>
      </c>
      <c r="E73" s="12">
        <f>IF('Indicator Data'!P75="No data","x",ROUND(IF('Indicator Data'!P75&gt;E$140,10,IF('Indicator Data'!P75&lt;E$139,0,10-(E$140-'Indicator Data'!P75)/(E$140-E$139)*10)),1))</f>
        <v>1.3</v>
      </c>
      <c r="F73" s="52">
        <f t="shared" si="19"/>
        <v>3.5</v>
      </c>
      <c r="G73" s="12">
        <f>IF('Indicator Data'!AG75="No data","x",ROUND(IF('Indicator Data'!AG75&gt;G$140,10,IF('Indicator Data'!AG75&lt;G$139,0,10-(G$140-'Indicator Data'!AG75)/(G$140-G$139)*10)),1))</f>
        <v>6.6</v>
      </c>
      <c r="H73" s="12">
        <f>IF('Indicator Data'!AH75="No data","x",ROUND(IF('Indicator Data'!AH75&gt;H$140,10,IF('Indicator Data'!AH75&lt;H$139,0,10-(H$140-'Indicator Data'!AH75)/(H$140-H$139)*10)),1))</f>
        <v>0</v>
      </c>
      <c r="I73" s="52">
        <f t="shared" si="20"/>
        <v>3.3</v>
      </c>
      <c r="J73" s="35">
        <f>SUM('Indicator Data'!R75,SUM('Indicator Data'!S75:T75)*1000000)</f>
        <v>6931856507</v>
      </c>
      <c r="K73" s="35">
        <f>J73/'Indicator Data'!BD75</f>
        <v>38.850171123918422</v>
      </c>
      <c r="L73" s="12">
        <f t="shared" si="21"/>
        <v>0.8</v>
      </c>
      <c r="M73" s="12">
        <f>IF('Indicator Data'!U75="No data","x",ROUND(IF('Indicator Data'!U75&gt;M$140,10,IF('Indicator Data'!U75&lt;M$139,0,10-(M$140-'Indicator Data'!U75)/(M$140-M$139)*10)),1))</f>
        <v>0.4</v>
      </c>
      <c r="N73" s="125">
        <f>'Indicator Data'!Q75/'Indicator Data'!BD75*1000000</f>
        <v>123.30481318195322</v>
      </c>
      <c r="O73" s="12">
        <f t="shared" si="22"/>
        <v>10</v>
      </c>
      <c r="P73" s="52">
        <f t="shared" si="23"/>
        <v>3.7</v>
      </c>
      <c r="Q73" s="45">
        <f t="shared" si="24"/>
        <v>3.5</v>
      </c>
      <c r="R73" s="35">
        <f>IF(AND('Indicator Data'!AM75="No data",'Indicator Data'!AN75="No data"),0,SUM('Indicator Data'!AM75:AO75))</f>
        <v>0</v>
      </c>
      <c r="S73" s="12">
        <f t="shared" si="25"/>
        <v>0</v>
      </c>
      <c r="T73" s="41">
        <f>R73/'Indicator Data'!$BB75</f>
        <v>0</v>
      </c>
      <c r="U73" s="12">
        <f t="shared" si="26"/>
        <v>0</v>
      </c>
      <c r="V73" s="13">
        <f t="shared" si="27"/>
        <v>0</v>
      </c>
      <c r="W73" s="12">
        <f>IF('Indicator Data'!AB75="No data","x",ROUND(IF('Indicator Data'!AB75&gt;W$140,10,IF('Indicator Data'!AB75&lt;W$139,0,10-(W$140-'Indicator Data'!AB75)/(W$140-W$139)*10)),1))</f>
        <v>1.4</v>
      </c>
      <c r="X73" s="12">
        <f>IF('Indicator Data'!AA75="No data","x",ROUND(IF('Indicator Data'!AA75&gt;X$140,10,IF('Indicator Data'!AA75&lt;X$139,0,10-(X$140-'Indicator Data'!AA75)/(X$140-X$139)*10)),1))</f>
        <v>6</v>
      </c>
      <c r="Y73" s="12">
        <f>IF('Indicator Data'!AF75="No data","x",ROUND(IF('Indicator Data'!AF75&gt;Y$140,10,IF('Indicator Data'!AF75&lt;Y$139,0,10-(Y$140-'Indicator Data'!AF75)/(Y$140-Y$139)*10)),1))</f>
        <v>5.0999999999999996</v>
      </c>
      <c r="Z73" s="129">
        <f>IF('Indicator Data'!AC75="No data","x",'Indicator Data'!AC75/'Indicator Data'!$BB75*100000)</f>
        <v>5.805314145867032E-2</v>
      </c>
      <c r="AA73" s="127">
        <f t="shared" si="28"/>
        <v>2.1</v>
      </c>
      <c r="AB73" s="129">
        <f>IF('Indicator Data'!AD75="No data","x",'Indicator Data'!AD75/'Indicator Data'!$BB75*100000)</f>
        <v>1.8770515738303404</v>
      </c>
      <c r="AC73" s="127">
        <f t="shared" si="29"/>
        <v>7.6</v>
      </c>
      <c r="AD73" s="52">
        <f t="shared" si="30"/>
        <v>4.4000000000000004</v>
      </c>
      <c r="AE73" s="12">
        <f>IF('Indicator Data'!V75="No data","x",ROUND(IF('Indicator Data'!V75&gt;AE$140,10,IF('Indicator Data'!V75&lt;AE$139,0,10-(AE$140-'Indicator Data'!V75)/(AE$140-AE$139)*10)),1))</f>
        <v>4.8</v>
      </c>
      <c r="AF73" s="12">
        <f>IF('Indicator Data'!W75="No data","x",ROUND(IF('Indicator Data'!W75&gt;AF$140,10,IF('Indicator Data'!W75&lt;AF$139,0,10-(AF$140-'Indicator Data'!W75)/(AF$140-AF$139)*10)),1))</f>
        <v>2.2000000000000002</v>
      </c>
      <c r="AG73" s="52">
        <f t="shared" si="31"/>
        <v>3.5</v>
      </c>
      <c r="AH73" s="12">
        <f>IF('Indicator Data'!AP75="No data","x",ROUND(IF('Indicator Data'!AP75&gt;AH$140,10,IF('Indicator Data'!AP75&lt;AH$139,0,10-(AH$140-'Indicator Data'!AP75)/(AH$140-AH$139)*10)),1))</f>
        <v>2.1</v>
      </c>
      <c r="AI73" s="12">
        <f>IF('Indicator Data'!AQ75="No data","x",ROUND(IF('Indicator Data'!AQ75&gt;AI$140,10,IF('Indicator Data'!AQ75&lt;AI$139,0,10-(AI$140-'Indicator Data'!AQ75)/(AI$140-AI$139)*10)),1))</f>
        <v>0</v>
      </c>
      <c r="AJ73" s="52">
        <f t="shared" si="32"/>
        <v>1.1000000000000001</v>
      </c>
      <c r="AK73" s="35">
        <f>'Indicator Data'!AK75+'Indicator Data'!AJ75*0.5+'Indicator Data'!AI75*0.25</f>
        <v>1610.277720748571</v>
      </c>
      <c r="AL73" s="42">
        <f>AK73/'Indicator Data'!BB75</f>
        <v>3.1160560103454007E-4</v>
      </c>
      <c r="AM73" s="52">
        <f t="shared" si="33"/>
        <v>0</v>
      </c>
      <c r="AN73" s="42" t="str">
        <f>IF('Indicator Data'!AL75="No data","x",'Indicator Data'!AL75/'Indicator Data'!BB75)</f>
        <v>x</v>
      </c>
      <c r="AO73" s="12" t="str">
        <f t="shared" si="34"/>
        <v>x</v>
      </c>
      <c r="AP73" s="52" t="str">
        <f t="shared" si="35"/>
        <v>x</v>
      </c>
      <c r="AQ73" s="36">
        <f t="shared" si="36"/>
        <v>2.4</v>
      </c>
      <c r="AR73" s="55">
        <f t="shared" si="37"/>
        <v>1.3</v>
      </c>
      <c r="AU73" s="11">
        <v>3</v>
      </c>
    </row>
    <row r="74" spans="1:47" s="11" customFormat="1" x14ac:dyDescent="0.25">
      <c r="A74" s="11" t="s">
        <v>392</v>
      </c>
      <c r="B74" s="30" t="s">
        <v>14</v>
      </c>
      <c r="C74" s="30" t="s">
        <v>520</v>
      </c>
      <c r="D74" s="12">
        <f>ROUND(IF('Indicator Data'!O76="No data",IF((0.1284*LN('Indicator Data'!BA76)-0.4735)&gt;D$140,0,IF((0.1284*LN('Indicator Data'!BA76)-0.4735)&lt;D$139,10,(D$140-(0.1284*LN('Indicator Data'!BA76)-0.4735))/(D$140-D$139)*10)),IF('Indicator Data'!O76&gt;D$140,0,IF('Indicator Data'!O76&lt;D$139,10,(D$140-'Indicator Data'!O76)/(D$140-D$139)*10))),1)</f>
        <v>9.3000000000000007</v>
      </c>
      <c r="E74" s="12">
        <f>IF('Indicator Data'!P76="No data","x",ROUND(IF('Indicator Data'!P76&gt;E$140,10,IF('Indicator Data'!P76&lt;E$139,0,10-(E$140-'Indicator Data'!P76)/(E$140-E$139)*10)),1))</f>
        <v>4.8</v>
      </c>
      <c r="F74" s="52">
        <f t="shared" si="19"/>
        <v>7.7</v>
      </c>
      <c r="G74" s="12">
        <f>IF('Indicator Data'!AG76="No data","x",ROUND(IF('Indicator Data'!AG76&gt;G$140,10,IF('Indicator Data'!AG76&lt;G$139,0,10-(G$140-'Indicator Data'!AG76)/(G$140-G$139)*10)),1))</f>
        <v>5.2</v>
      </c>
      <c r="H74" s="12">
        <f>IF('Indicator Data'!AH76="No data","x",ROUND(IF('Indicator Data'!AH76&gt;H$140,10,IF('Indicator Data'!AH76&lt;H$139,0,10-(H$140-'Indicator Data'!AH76)/(H$140-H$139)*10)),1))</f>
        <v>0.5</v>
      </c>
      <c r="I74" s="52">
        <f t="shared" si="20"/>
        <v>2.9</v>
      </c>
      <c r="J74" s="35">
        <f>SUM('Indicator Data'!R76,SUM('Indicator Data'!S76:T76)*1000000)</f>
        <v>6931856507</v>
      </c>
      <c r="K74" s="35">
        <f>J74/'Indicator Data'!BD76</f>
        <v>38.850171123918422</v>
      </c>
      <c r="L74" s="12">
        <f t="shared" si="21"/>
        <v>0.8</v>
      </c>
      <c r="M74" s="12">
        <f>IF('Indicator Data'!U76="No data","x",ROUND(IF('Indicator Data'!U76&gt;M$140,10,IF('Indicator Data'!U76&lt;M$139,0,10-(M$140-'Indicator Data'!U76)/(M$140-M$139)*10)),1))</f>
        <v>0.4</v>
      </c>
      <c r="N74" s="125">
        <f>'Indicator Data'!Q76/'Indicator Data'!BD76*1000000</f>
        <v>123.30481318195322</v>
      </c>
      <c r="O74" s="12">
        <f t="shared" si="22"/>
        <v>10</v>
      </c>
      <c r="P74" s="52">
        <f t="shared" si="23"/>
        <v>3.7</v>
      </c>
      <c r="Q74" s="45">
        <f t="shared" si="24"/>
        <v>5.5</v>
      </c>
      <c r="R74" s="35">
        <f>IF(AND('Indicator Data'!AM76="No data",'Indicator Data'!AN76="No data"),0,SUM('Indicator Data'!AM76:AO76))</f>
        <v>0</v>
      </c>
      <c r="S74" s="12">
        <f t="shared" si="25"/>
        <v>0</v>
      </c>
      <c r="T74" s="41">
        <f>R74/'Indicator Data'!$BB76</f>
        <v>0</v>
      </c>
      <c r="U74" s="12">
        <f t="shared" si="26"/>
        <v>0</v>
      </c>
      <c r="V74" s="13">
        <f t="shared" si="27"/>
        <v>0</v>
      </c>
      <c r="W74" s="12">
        <f>IF('Indicator Data'!AB76="No data","x",ROUND(IF('Indicator Data'!AB76&gt;W$140,10,IF('Indicator Data'!AB76&lt;W$139,0,10-(W$140-'Indicator Data'!AB76)/(W$140-W$139)*10)),1))</f>
        <v>1.8</v>
      </c>
      <c r="X74" s="12">
        <f>IF('Indicator Data'!AA76="No data","x",ROUND(IF('Indicator Data'!AA76&gt;X$140,10,IF('Indicator Data'!AA76&lt;X$139,0,10-(X$140-'Indicator Data'!AA76)/(X$140-X$139)*10)),1))</f>
        <v>6</v>
      </c>
      <c r="Y74" s="12">
        <f>IF('Indicator Data'!AF76="No data","x",ROUND(IF('Indicator Data'!AF76&gt;Y$140,10,IF('Indicator Data'!AF76&lt;Y$139,0,10-(Y$140-'Indicator Data'!AF76)/(Y$140-Y$139)*10)),1))</f>
        <v>5.0999999999999996</v>
      </c>
      <c r="Z74" s="129">
        <f>IF('Indicator Data'!AC76="No data","x",'Indicator Data'!AC76/'Indicator Data'!$BB76*100000)</f>
        <v>0.33038931976142955</v>
      </c>
      <c r="AA74" s="127">
        <f t="shared" si="28"/>
        <v>4.0999999999999996</v>
      </c>
      <c r="AB74" s="129">
        <f>IF('Indicator Data'!AD76="No data","x",'Indicator Data'!AD76/'Indicator Data'!$BB76*100000)</f>
        <v>4.6988703254958866</v>
      </c>
      <c r="AC74" s="127">
        <f t="shared" si="29"/>
        <v>8.9</v>
      </c>
      <c r="AD74" s="52">
        <f t="shared" si="30"/>
        <v>5.2</v>
      </c>
      <c r="AE74" s="12">
        <f>IF('Indicator Data'!V76="No data","x",ROUND(IF('Indicator Data'!V76&gt;AE$140,10,IF('Indicator Data'!V76&lt;AE$139,0,10-(AE$140-'Indicator Data'!V76)/(AE$140-AE$139)*10)),1))</f>
        <v>4.8</v>
      </c>
      <c r="AF74" s="12">
        <f>IF('Indicator Data'!W76="No data","x",ROUND(IF('Indicator Data'!W76&gt;AF$140,10,IF('Indicator Data'!W76&lt;AF$139,0,10-(AF$140-'Indicator Data'!W76)/(AF$140-AF$139)*10)),1))</f>
        <v>2.6</v>
      </c>
      <c r="AG74" s="52">
        <f t="shared" si="31"/>
        <v>3.7</v>
      </c>
      <c r="AH74" s="12">
        <f>IF('Indicator Data'!AP76="No data","x",ROUND(IF('Indicator Data'!AP76&gt;AH$140,10,IF('Indicator Data'!AP76&lt;AH$139,0,10-(AH$140-'Indicator Data'!AP76)/(AH$140-AH$139)*10)),1))</f>
        <v>0.6</v>
      </c>
      <c r="AI74" s="12">
        <f>IF('Indicator Data'!AQ76="No data","x",ROUND(IF('Indicator Data'!AQ76&gt;AI$140,10,IF('Indicator Data'!AQ76&lt;AI$139,0,10-(AI$140-'Indicator Data'!AQ76)/(AI$140-AI$139)*10)),1))</f>
        <v>0</v>
      </c>
      <c r="AJ74" s="52">
        <f t="shared" si="32"/>
        <v>0.3</v>
      </c>
      <c r="AK74" s="35">
        <f>'Indicator Data'!AK76+'Indicator Data'!AJ76*0.5+'Indicator Data'!AI76*0.25</f>
        <v>84.527297277838272</v>
      </c>
      <c r="AL74" s="42">
        <f>AK74/'Indicator Data'!BB76</f>
        <v>3.1029906943219023E-5</v>
      </c>
      <c r="AM74" s="52">
        <f t="shared" si="33"/>
        <v>0</v>
      </c>
      <c r="AN74" s="42" t="str">
        <f>IF('Indicator Data'!AL76="No data","x",'Indicator Data'!AL76/'Indicator Data'!BB76)</f>
        <v>x</v>
      </c>
      <c r="AO74" s="12" t="str">
        <f t="shared" si="34"/>
        <v>x</v>
      </c>
      <c r="AP74" s="52" t="str">
        <f t="shared" si="35"/>
        <v>x</v>
      </c>
      <c r="AQ74" s="36">
        <f t="shared" si="36"/>
        <v>2.6</v>
      </c>
      <c r="AR74" s="55">
        <f t="shared" si="37"/>
        <v>1.4</v>
      </c>
      <c r="AU74" s="11">
        <v>4.0999999999999996</v>
      </c>
    </row>
    <row r="75" spans="1:47" s="11" customFormat="1" x14ac:dyDescent="0.25">
      <c r="A75" s="11" t="s">
        <v>393</v>
      </c>
      <c r="B75" s="30" t="s">
        <v>14</v>
      </c>
      <c r="C75" s="30" t="s">
        <v>521</v>
      </c>
      <c r="D75" s="12">
        <f>ROUND(IF('Indicator Data'!O77="No data",IF((0.1284*LN('Indicator Data'!BA77)-0.4735)&gt;D$140,0,IF((0.1284*LN('Indicator Data'!BA77)-0.4735)&lt;D$139,10,(D$140-(0.1284*LN('Indicator Data'!BA77)-0.4735))/(D$140-D$139)*10)),IF('Indicator Data'!O77&gt;D$140,0,IF('Indicator Data'!O77&lt;D$139,10,(D$140-'Indicator Data'!O77)/(D$140-D$139)*10))),1)</f>
        <v>6.8</v>
      </c>
      <c r="E75" s="12">
        <f>IF('Indicator Data'!P77="No data","x",ROUND(IF('Indicator Data'!P77&gt;E$140,10,IF('Indicator Data'!P77&lt;E$139,0,10-(E$140-'Indicator Data'!P77)/(E$140-E$139)*10)),1))</f>
        <v>0.7</v>
      </c>
      <c r="F75" s="52">
        <f t="shared" si="19"/>
        <v>4.4000000000000004</v>
      </c>
      <c r="G75" s="12">
        <f>IF('Indicator Data'!AG77="No data","x",ROUND(IF('Indicator Data'!AG77&gt;G$140,10,IF('Indicator Data'!AG77&lt;G$139,0,10-(G$140-'Indicator Data'!AG77)/(G$140-G$139)*10)),1))</f>
        <v>6.5</v>
      </c>
      <c r="H75" s="12">
        <f>IF('Indicator Data'!AH77="No data","x",ROUND(IF('Indicator Data'!AH77&gt;H$140,10,IF('Indicator Data'!AH77&lt;H$139,0,10-(H$140-'Indicator Data'!AH77)/(H$140-H$139)*10)),1))</f>
        <v>0</v>
      </c>
      <c r="I75" s="52">
        <f t="shared" si="20"/>
        <v>3.3</v>
      </c>
      <c r="J75" s="35">
        <f>SUM('Indicator Data'!R77,SUM('Indicator Data'!S77:T77)*1000000)</f>
        <v>6931856507</v>
      </c>
      <c r="K75" s="35">
        <f>J75/'Indicator Data'!BD77</f>
        <v>38.850171123918422</v>
      </c>
      <c r="L75" s="12">
        <f t="shared" si="21"/>
        <v>0.8</v>
      </c>
      <c r="M75" s="12">
        <f>IF('Indicator Data'!U77="No data","x",ROUND(IF('Indicator Data'!U77&gt;M$140,10,IF('Indicator Data'!U77&lt;M$139,0,10-(M$140-'Indicator Data'!U77)/(M$140-M$139)*10)),1))</f>
        <v>0.4</v>
      </c>
      <c r="N75" s="125">
        <f>'Indicator Data'!Q77/'Indicator Data'!BD77*1000000</f>
        <v>123.30481318195322</v>
      </c>
      <c r="O75" s="12">
        <f t="shared" si="22"/>
        <v>10</v>
      </c>
      <c r="P75" s="52">
        <f t="shared" si="23"/>
        <v>3.7</v>
      </c>
      <c r="Q75" s="45">
        <f t="shared" si="24"/>
        <v>4</v>
      </c>
      <c r="R75" s="35">
        <f>IF(AND('Indicator Data'!AM77="No data",'Indicator Data'!AN77="No data"),0,SUM('Indicator Data'!AM77:AO77))</f>
        <v>0</v>
      </c>
      <c r="S75" s="12">
        <f t="shared" si="25"/>
        <v>0</v>
      </c>
      <c r="T75" s="41">
        <f>R75/'Indicator Data'!$BB77</f>
        <v>0</v>
      </c>
      <c r="U75" s="12">
        <f t="shared" si="26"/>
        <v>0</v>
      </c>
      <c r="V75" s="13">
        <f t="shared" si="27"/>
        <v>0</v>
      </c>
      <c r="W75" s="12">
        <f>IF('Indicator Data'!AB77="No data","x",ROUND(IF('Indicator Data'!AB77&gt;W$140,10,IF('Indicator Data'!AB77&lt;W$139,0,10-(W$140-'Indicator Data'!AB77)/(W$140-W$139)*10)),1))</f>
        <v>1.6</v>
      </c>
      <c r="X75" s="12">
        <f>IF('Indicator Data'!AA77="No data","x",ROUND(IF('Indicator Data'!AA77&gt;X$140,10,IF('Indicator Data'!AA77&lt;X$139,0,10-(X$140-'Indicator Data'!AA77)/(X$140-X$139)*10)),1))</f>
        <v>6</v>
      </c>
      <c r="Y75" s="12">
        <f>IF('Indicator Data'!AF77="No data","x",ROUND(IF('Indicator Data'!AF77&gt;Y$140,10,IF('Indicator Data'!AF77&lt;Y$139,0,10-(Y$140-'Indicator Data'!AF77)/(Y$140-Y$139)*10)),1))</f>
        <v>5.0999999999999996</v>
      </c>
      <c r="Z75" s="129">
        <f>IF('Indicator Data'!AC77="No data","x",'Indicator Data'!AC77/'Indicator Data'!$BB77*100000)</f>
        <v>0</v>
      </c>
      <c r="AA75" s="127">
        <f t="shared" si="28"/>
        <v>0</v>
      </c>
      <c r="AB75" s="129">
        <f>IF('Indicator Data'!AD77="No data","x",'Indicator Data'!AD77/'Indicator Data'!$BB77*100000)</f>
        <v>3.6832075586159614</v>
      </c>
      <c r="AC75" s="127">
        <f t="shared" si="29"/>
        <v>8.6</v>
      </c>
      <c r="AD75" s="52">
        <f t="shared" si="30"/>
        <v>4.3</v>
      </c>
      <c r="AE75" s="12" t="str">
        <f>IF('Indicator Data'!V77="No data","x",ROUND(IF('Indicator Data'!V77&gt;AE$140,10,IF('Indicator Data'!V77&lt;AE$139,0,10-(AE$140-'Indicator Data'!V77)/(AE$140-AE$139)*10)),1))</f>
        <v>x</v>
      </c>
      <c r="AF75" s="12">
        <f>IF('Indicator Data'!W77="No data","x",ROUND(IF('Indicator Data'!W77&gt;AF$140,10,IF('Indicator Data'!W77&lt;AF$139,0,10-(AF$140-'Indicator Data'!W77)/(AF$140-AF$139)*10)),1))</f>
        <v>2.5</v>
      </c>
      <c r="AG75" s="52">
        <f t="shared" si="31"/>
        <v>2.5</v>
      </c>
      <c r="AH75" s="12">
        <f>IF('Indicator Data'!AP77="No data","x",ROUND(IF('Indicator Data'!AP77&gt;AH$140,10,IF('Indicator Data'!AP77&lt;AH$139,0,10-(AH$140-'Indicator Data'!AP77)/(AH$140-AH$139)*10)),1))</f>
        <v>0.2</v>
      </c>
      <c r="AI75" s="12">
        <f>IF('Indicator Data'!AQ77="No data","x",ROUND(IF('Indicator Data'!AQ77&gt;AI$140,10,IF('Indicator Data'!AQ77&lt;AI$139,0,10-(AI$140-'Indicator Data'!AQ77)/(AI$140-AI$139)*10)),1))</f>
        <v>0</v>
      </c>
      <c r="AJ75" s="52">
        <f t="shared" si="32"/>
        <v>0.1</v>
      </c>
      <c r="AK75" s="35">
        <f>'Indicator Data'!AK77+'Indicator Data'!AJ77*0.5+'Indicator Data'!AI77*0.25</f>
        <v>46.963392588892361</v>
      </c>
      <c r="AL75" s="42">
        <f>AK75/'Indicator Data'!BB77</f>
        <v>1.1305615853703083E-5</v>
      </c>
      <c r="AM75" s="52">
        <f t="shared" si="33"/>
        <v>0</v>
      </c>
      <c r="AN75" s="42" t="str">
        <f>IF('Indicator Data'!AL77="No data","x",'Indicator Data'!AL77/'Indicator Data'!BB77)</f>
        <v>x</v>
      </c>
      <c r="AO75" s="12" t="str">
        <f t="shared" si="34"/>
        <v>x</v>
      </c>
      <c r="AP75" s="52" t="str">
        <f t="shared" si="35"/>
        <v>x</v>
      </c>
      <c r="AQ75" s="36">
        <f t="shared" si="36"/>
        <v>1.9</v>
      </c>
      <c r="AR75" s="55">
        <f t="shared" si="37"/>
        <v>1</v>
      </c>
      <c r="AU75" s="11">
        <v>2.9</v>
      </c>
    </row>
    <row r="76" spans="1:47" s="11" customFormat="1" x14ac:dyDescent="0.25">
      <c r="A76" s="11" t="s">
        <v>394</v>
      </c>
      <c r="B76" s="30" t="s">
        <v>14</v>
      </c>
      <c r="C76" s="30" t="s">
        <v>522</v>
      </c>
      <c r="D76" s="12">
        <f>ROUND(IF('Indicator Data'!O78="No data",IF((0.1284*LN('Indicator Data'!BA78)-0.4735)&gt;D$140,0,IF((0.1284*LN('Indicator Data'!BA78)-0.4735)&lt;D$139,10,(D$140-(0.1284*LN('Indicator Data'!BA78)-0.4735))/(D$140-D$139)*10)),IF('Indicator Data'!O78&gt;D$140,0,IF('Indicator Data'!O78&lt;D$139,10,(D$140-'Indicator Data'!O78)/(D$140-D$139)*10))),1)</f>
        <v>7.9</v>
      </c>
      <c r="E76" s="12">
        <f>IF('Indicator Data'!P78="No data","x",ROUND(IF('Indicator Data'!P78&gt;E$140,10,IF('Indicator Data'!P78&lt;E$139,0,10-(E$140-'Indicator Data'!P78)/(E$140-E$139)*10)),1))</f>
        <v>0</v>
      </c>
      <c r="F76" s="52">
        <f t="shared" si="19"/>
        <v>5.0999999999999996</v>
      </c>
      <c r="G76" s="12">
        <f>IF('Indicator Data'!AG78="No data","x",ROUND(IF('Indicator Data'!AG78&gt;G$140,10,IF('Indicator Data'!AG78&lt;G$139,0,10-(G$140-'Indicator Data'!AG78)/(G$140-G$139)*10)),1))</f>
        <v>5.8</v>
      </c>
      <c r="H76" s="12">
        <f>IF('Indicator Data'!AH78="No data","x",ROUND(IF('Indicator Data'!AH78&gt;H$140,10,IF('Indicator Data'!AH78&lt;H$139,0,10-(H$140-'Indicator Data'!AH78)/(H$140-H$139)*10)),1))</f>
        <v>1</v>
      </c>
      <c r="I76" s="52">
        <f t="shared" si="20"/>
        <v>3.4</v>
      </c>
      <c r="J76" s="35">
        <f>SUM('Indicator Data'!R78,SUM('Indicator Data'!S78:T78)*1000000)</f>
        <v>6931856507</v>
      </c>
      <c r="K76" s="35">
        <f>J76/'Indicator Data'!BD78</f>
        <v>38.850171123918422</v>
      </c>
      <c r="L76" s="12">
        <f t="shared" si="21"/>
        <v>0.8</v>
      </c>
      <c r="M76" s="12">
        <f>IF('Indicator Data'!U78="No data","x",ROUND(IF('Indicator Data'!U78&gt;M$140,10,IF('Indicator Data'!U78&lt;M$139,0,10-(M$140-'Indicator Data'!U78)/(M$140-M$139)*10)),1))</f>
        <v>0.4</v>
      </c>
      <c r="N76" s="125">
        <f>'Indicator Data'!Q78/'Indicator Data'!BD78*1000000</f>
        <v>123.30481318195322</v>
      </c>
      <c r="O76" s="12">
        <f t="shared" si="22"/>
        <v>10</v>
      </c>
      <c r="P76" s="52">
        <f t="shared" si="23"/>
        <v>3.7</v>
      </c>
      <c r="Q76" s="45">
        <f t="shared" si="24"/>
        <v>4.3</v>
      </c>
      <c r="R76" s="35">
        <f>IF(AND('Indicator Data'!AM78="No data",'Indicator Data'!AN78="No data"),0,SUM('Indicator Data'!AM78:AO78))</f>
        <v>0</v>
      </c>
      <c r="S76" s="12">
        <f t="shared" si="25"/>
        <v>0</v>
      </c>
      <c r="T76" s="41">
        <f>R76/'Indicator Data'!$BB78</f>
        <v>0</v>
      </c>
      <c r="U76" s="12">
        <f t="shared" si="26"/>
        <v>0</v>
      </c>
      <c r="V76" s="13">
        <f t="shared" si="27"/>
        <v>0</v>
      </c>
      <c r="W76" s="12">
        <f>IF('Indicator Data'!AB78="No data","x",ROUND(IF('Indicator Data'!AB78&gt;W$140,10,IF('Indicator Data'!AB78&lt;W$139,0,10-(W$140-'Indicator Data'!AB78)/(W$140-W$139)*10)),1))</f>
        <v>0.4</v>
      </c>
      <c r="X76" s="12">
        <f>IF('Indicator Data'!AA78="No data","x",ROUND(IF('Indicator Data'!AA78&gt;X$140,10,IF('Indicator Data'!AA78&lt;X$139,0,10-(X$140-'Indicator Data'!AA78)/(X$140-X$139)*10)),1))</f>
        <v>6</v>
      </c>
      <c r="Y76" s="12">
        <f>IF('Indicator Data'!AF78="No data","x",ROUND(IF('Indicator Data'!AF78&gt;Y$140,10,IF('Indicator Data'!AF78&lt;Y$139,0,10-(Y$140-'Indicator Data'!AF78)/(Y$140-Y$139)*10)),1))</f>
        <v>5.0999999999999996</v>
      </c>
      <c r="Z76" s="129">
        <f>IF('Indicator Data'!AC78="No data","x",'Indicator Data'!AC78/'Indicator Data'!$BB78*100000)</f>
        <v>0</v>
      </c>
      <c r="AA76" s="127">
        <f t="shared" si="28"/>
        <v>0</v>
      </c>
      <c r="AB76" s="129">
        <f>IF('Indicator Data'!AD78="No data","x",'Indicator Data'!AD78/'Indicator Data'!$BB78*100000)</f>
        <v>7.9230715587595606</v>
      </c>
      <c r="AC76" s="127">
        <f t="shared" si="29"/>
        <v>9.6999999999999993</v>
      </c>
      <c r="AD76" s="52">
        <f t="shared" si="30"/>
        <v>4.2</v>
      </c>
      <c r="AE76" s="12">
        <f>IF('Indicator Data'!V78="No data","x",ROUND(IF('Indicator Data'!V78&gt;AE$140,10,IF('Indicator Data'!V78&lt;AE$139,0,10-(AE$140-'Indicator Data'!V78)/(AE$140-AE$139)*10)),1))</f>
        <v>6.6</v>
      </c>
      <c r="AF76" s="12">
        <f>IF('Indicator Data'!W78="No data","x",ROUND(IF('Indicator Data'!W78&gt;AF$140,10,IF('Indicator Data'!W78&lt;AF$139,0,10-(AF$140-'Indicator Data'!W78)/(AF$140-AF$139)*10)),1))</f>
        <v>2.2000000000000002</v>
      </c>
      <c r="AG76" s="52">
        <f t="shared" si="31"/>
        <v>4.4000000000000004</v>
      </c>
      <c r="AH76" s="12">
        <f>IF('Indicator Data'!AP78="No data","x",ROUND(IF('Indicator Data'!AP78&gt;AH$140,10,IF('Indicator Data'!AP78&lt;AH$139,0,10-(AH$140-'Indicator Data'!AP78)/(AH$140-AH$139)*10)),1))</f>
        <v>0</v>
      </c>
      <c r="AI76" s="12">
        <f>IF('Indicator Data'!AQ78="No data","x",ROUND(IF('Indicator Data'!AQ78&gt;AI$140,10,IF('Indicator Data'!AQ78&lt;AI$139,0,10-(AI$140-'Indicator Data'!AQ78)/(AI$140-AI$139)*10)),1))</f>
        <v>0</v>
      </c>
      <c r="AJ76" s="52">
        <f t="shared" si="32"/>
        <v>0</v>
      </c>
      <c r="AK76" s="35">
        <f>'Indicator Data'!AK78+'Indicator Data'!AJ78*0.5+'Indicator Data'!AI78*0.25</f>
        <v>21.949483944364886</v>
      </c>
      <c r="AL76" s="42">
        <f>AK76/'Indicator Data'!BB78</f>
        <v>7.1862533871507047E-6</v>
      </c>
      <c r="AM76" s="52">
        <f t="shared" si="33"/>
        <v>0</v>
      </c>
      <c r="AN76" s="42" t="str">
        <f>IF('Indicator Data'!AL78="No data","x",'Indicator Data'!AL78/'Indicator Data'!BB78)</f>
        <v>x</v>
      </c>
      <c r="AO76" s="12" t="str">
        <f t="shared" si="34"/>
        <v>x</v>
      </c>
      <c r="AP76" s="52" t="str">
        <f t="shared" si="35"/>
        <v>x</v>
      </c>
      <c r="AQ76" s="36">
        <f t="shared" si="36"/>
        <v>2.4</v>
      </c>
      <c r="AR76" s="55">
        <f t="shared" si="37"/>
        <v>1.3</v>
      </c>
      <c r="AU76" s="11">
        <v>2.8</v>
      </c>
    </row>
    <row r="77" spans="1:47" s="11" customFormat="1" x14ac:dyDescent="0.25">
      <c r="A77" s="11" t="s">
        <v>395</v>
      </c>
      <c r="B77" s="30" t="s">
        <v>14</v>
      </c>
      <c r="C77" s="30" t="s">
        <v>523</v>
      </c>
      <c r="D77" s="12">
        <f>ROUND(IF('Indicator Data'!O79="No data",IF((0.1284*LN('Indicator Data'!BA79)-0.4735)&gt;D$140,0,IF((0.1284*LN('Indicator Data'!BA79)-0.4735)&lt;D$139,10,(D$140-(0.1284*LN('Indicator Data'!BA79)-0.4735))/(D$140-D$139)*10)),IF('Indicator Data'!O79&gt;D$140,0,IF('Indicator Data'!O79&lt;D$139,10,(D$140-'Indicator Data'!O79)/(D$140-D$139)*10))),1)</f>
        <v>7.9</v>
      </c>
      <c r="E77" s="12">
        <f>IF('Indicator Data'!P79="No data","x",ROUND(IF('Indicator Data'!P79&gt;E$140,10,IF('Indicator Data'!P79&lt;E$139,0,10-(E$140-'Indicator Data'!P79)/(E$140-E$139)*10)),1))</f>
        <v>1.6</v>
      </c>
      <c r="F77" s="52">
        <f t="shared" si="19"/>
        <v>5.6</v>
      </c>
      <c r="G77" s="12">
        <f>IF('Indicator Data'!AG79="No data","x",ROUND(IF('Indicator Data'!AG79&gt;G$140,10,IF('Indicator Data'!AG79&lt;G$139,0,10-(G$140-'Indicator Data'!AG79)/(G$140-G$139)*10)),1))</f>
        <v>5.3</v>
      </c>
      <c r="H77" s="12">
        <f>IF('Indicator Data'!AH79="No data","x",ROUND(IF('Indicator Data'!AH79&gt;H$140,10,IF('Indicator Data'!AH79&lt;H$139,0,10-(H$140-'Indicator Data'!AH79)/(H$140-H$139)*10)),1))</f>
        <v>0</v>
      </c>
      <c r="I77" s="52">
        <f t="shared" si="20"/>
        <v>2.7</v>
      </c>
      <c r="J77" s="35">
        <f>SUM('Indicator Data'!R79,SUM('Indicator Data'!S79:T79)*1000000)</f>
        <v>6931856507</v>
      </c>
      <c r="K77" s="35">
        <f>J77/'Indicator Data'!BD79</f>
        <v>38.850171123918422</v>
      </c>
      <c r="L77" s="12">
        <f t="shared" si="21"/>
        <v>0.8</v>
      </c>
      <c r="M77" s="12">
        <f>IF('Indicator Data'!U79="No data","x",ROUND(IF('Indicator Data'!U79&gt;M$140,10,IF('Indicator Data'!U79&lt;M$139,0,10-(M$140-'Indicator Data'!U79)/(M$140-M$139)*10)),1))</f>
        <v>0.4</v>
      </c>
      <c r="N77" s="125">
        <f>'Indicator Data'!Q79/'Indicator Data'!BD79*1000000</f>
        <v>123.30481318195322</v>
      </c>
      <c r="O77" s="12">
        <f t="shared" si="22"/>
        <v>10</v>
      </c>
      <c r="P77" s="52">
        <f t="shared" si="23"/>
        <v>3.7</v>
      </c>
      <c r="Q77" s="45">
        <f t="shared" si="24"/>
        <v>4.4000000000000004</v>
      </c>
      <c r="R77" s="35">
        <f>IF(AND('Indicator Data'!AM79="No data",'Indicator Data'!AN79="No data"),0,SUM('Indicator Data'!AM79:AO79))</f>
        <v>0</v>
      </c>
      <c r="S77" s="12">
        <f t="shared" si="25"/>
        <v>0</v>
      </c>
      <c r="T77" s="41">
        <f>R77/'Indicator Data'!$BB79</f>
        <v>0</v>
      </c>
      <c r="U77" s="12">
        <f t="shared" si="26"/>
        <v>0</v>
      </c>
      <c r="V77" s="13">
        <f t="shared" si="27"/>
        <v>0</v>
      </c>
      <c r="W77" s="12">
        <f>IF('Indicator Data'!AB79="No data","x",ROUND(IF('Indicator Data'!AB79&gt;W$140,10,IF('Indicator Data'!AB79&lt;W$139,0,10-(W$140-'Indicator Data'!AB79)/(W$140-W$139)*10)),1))</f>
        <v>2.6</v>
      </c>
      <c r="X77" s="12">
        <f>IF('Indicator Data'!AA79="No data","x",ROUND(IF('Indicator Data'!AA79&gt;X$140,10,IF('Indicator Data'!AA79&lt;X$139,0,10-(X$140-'Indicator Data'!AA79)/(X$140-X$139)*10)),1))</f>
        <v>6</v>
      </c>
      <c r="Y77" s="12">
        <f>IF('Indicator Data'!AF79="No data","x",ROUND(IF('Indicator Data'!AF79&gt;Y$140,10,IF('Indicator Data'!AF79&lt;Y$139,0,10-(Y$140-'Indicator Data'!AF79)/(Y$140-Y$139)*10)),1))</f>
        <v>5.0999999999999996</v>
      </c>
      <c r="Z77" s="129">
        <f>IF('Indicator Data'!AC79="No data","x",'Indicator Data'!AC79/'Indicator Data'!$BB79*100000)</f>
        <v>0</v>
      </c>
      <c r="AA77" s="127">
        <f t="shared" si="28"/>
        <v>0</v>
      </c>
      <c r="AB77" s="129">
        <f>IF('Indicator Data'!AD79="No data","x",'Indicator Data'!AD79/'Indicator Data'!$BB79*100000)</f>
        <v>3.4184388182505154</v>
      </c>
      <c r="AC77" s="127">
        <f t="shared" si="29"/>
        <v>8.4</v>
      </c>
      <c r="AD77" s="52">
        <f t="shared" si="30"/>
        <v>4.4000000000000004</v>
      </c>
      <c r="AE77" s="12" t="str">
        <f>IF('Indicator Data'!V79="No data","x",ROUND(IF('Indicator Data'!V79&gt;AE$140,10,IF('Indicator Data'!V79&lt;AE$139,0,10-(AE$140-'Indicator Data'!V79)/(AE$140-AE$139)*10)),1))</f>
        <v>x</v>
      </c>
      <c r="AF77" s="12">
        <f>IF('Indicator Data'!W79="No data","x",ROUND(IF('Indicator Data'!W79&gt;AF$140,10,IF('Indicator Data'!W79&lt;AF$139,0,10-(AF$140-'Indicator Data'!W79)/(AF$140-AF$139)*10)),1))</f>
        <v>1</v>
      </c>
      <c r="AG77" s="52">
        <f t="shared" si="31"/>
        <v>1</v>
      </c>
      <c r="AH77" s="12">
        <f>IF('Indicator Data'!AP79="No data","x",ROUND(IF('Indicator Data'!AP79&gt;AH$140,10,IF('Indicator Data'!AP79&lt;AH$139,0,10-(AH$140-'Indicator Data'!AP79)/(AH$140-AH$139)*10)),1))</f>
        <v>0</v>
      </c>
      <c r="AI77" s="12">
        <f>IF('Indicator Data'!AQ79="No data","x",ROUND(IF('Indicator Data'!AQ79&gt;AI$140,10,IF('Indicator Data'!AQ79&lt;AI$139,0,10-(AI$140-'Indicator Data'!AQ79)/(AI$140-AI$139)*10)),1))</f>
        <v>0</v>
      </c>
      <c r="AJ77" s="52">
        <f t="shared" si="32"/>
        <v>0</v>
      </c>
      <c r="AK77" s="35">
        <f>'Indicator Data'!AK79+'Indicator Data'!AJ79*0.5+'Indicator Data'!AI79*0.25</f>
        <v>46.962883836178946</v>
      </c>
      <c r="AL77" s="42">
        <f>AK77/'Indicator Data'!BB79</f>
        <v>1.1305615853703083E-5</v>
      </c>
      <c r="AM77" s="52">
        <f t="shared" si="33"/>
        <v>0</v>
      </c>
      <c r="AN77" s="42" t="str">
        <f>IF('Indicator Data'!AL79="No data","x",'Indicator Data'!AL79/'Indicator Data'!BB79)</f>
        <v>x</v>
      </c>
      <c r="AO77" s="12" t="str">
        <f t="shared" si="34"/>
        <v>x</v>
      </c>
      <c r="AP77" s="52" t="str">
        <f t="shared" si="35"/>
        <v>x</v>
      </c>
      <c r="AQ77" s="36">
        <f t="shared" si="36"/>
        <v>1.5</v>
      </c>
      <c r="AR77" s="55">
        <f t="shared" si="37"/>
        <v>0.8</v>
      </c>
      <c r="AU77" s="11">
        <v>3.2</v>
      </c>
    </row>
    <row r="78" spans="1:47" s="11" customFormat="1" x14ac:dyDescent="0.25">
      <c r="A78" s="11" t="s">
        <v>396</v>
      </c>
      <c r="B78" s="30" t="s">
        <v>14</v>
      </c>
      <c r="C78" s="30" t="s">
        <v>524</v>
      </c>
      <c r="D78" s="12">
        <f>ROUND(IF('Indicator Data'!O80="No data",IF((0.1284*LN('Indicator Data'!BA80)-0.4735)&gt;D$140,0,IF((0.1284*LN('Indicator Data'!BA80)-0.4735)&lt;D$139,10,(D$140-(0.1284*LN('Indicator Data'!BA80)-0.4735))/(D$140-D$139)*10)),IF('Indicator Data'!O80&gt;D$140,0,IF('Indicator Data'!O80&lt;D$139,10,(D$140-'Indicator Data'!O80)/(D$140-D$139)*10))),1)</f>
        <v>6.8</v>
      </c>
      <c r="E78" s="12">
        <f>IF('Indicator Data'!P80="No data","x",ROUND(IF('Indicator Data'!P80&gt;E$140,10,IF('Indicator Data'!P80&lt;E$139,0,10-(E$140-'Indicator Data'!P80)/(E$140-E$139)*10)),1))</f>
        <v>1.3</v>
      </c>
      <c r="F78" s="52">
        <f t="shared" si="19"/>
        <v>4.5999999999999996</v>
      </c>
      <c r="G78" s="12">
        <f>IF('Indicator Data'!AG80="No data","x",ROUND(IF('Indicator Data'!AG80&gt;G$140,10,IF('Indicator Data'!AG80&lt;G$139,0,10-(G$140-'Indicator Data'!AG80)/(G$140-G$139)*10)),1))</f>
        <v>9.5</v>
      </c>
      <c r="H78" s="12">
        <f>IF('Indicator Data'!AH80="No data","x",ROUND(IF('Indicator Data'!AH80&gt;H$140,10,IF('Indicator Data'!AH80&lt;H$139,0,10-(H$140-'Indicator Data'!AH80)/(H$140-H$139)*10)),1))</f>
        <v>1.5</v>
      </c>
      <c r="I78" s="52">
        <f t="shared" si="20"/>
        <v>5.5</v>
      </c>
      <c r="J78" s="35">
        <f>SUM('Indicator Data'!R80,SUM('Indicator Data'!S80:T80)*1000000)</f>
        <v>6931856507</v>
      </c>
      <c r="K78" s="35">
        <f>J78/'Indicator Data'!BD80</f>
        <v>38.850171123918422</v>
      </c>
      <c r="L78" s="12">
        <f t="shared" si="21"/>
        <v>0.8</v>
      </c>
      <c r="M78" s="12">
        <f>IF('Indicator Data'!U80="No data","x",ROUND(IF('Indicator Data'!U80&gt;M$140,10,IF('Indicator Data'!U80&lt;M$139,0,10-(M$140-'Indicator Data'!U80)/(M$140-M$139)*10)),1))</f>
        <v>0.4</v>
      </c>
      <c r="N78" s="125">
        <f>'Indicator Data'!Q80/'Indicator Data'!BD80*1000000</f>
        <v>123.30481318195322</v>
      </c>
      <c r="O78" s="12">
        <f t="shared" si="22"/>
        <v>10</v>
      </c>
      <c r="P78" s="52">
        <f t="shared" si="23"/>
        <v>3.7</v>
      </c>
      <c r="Q78" s="45">
        <f t="shared" si="24"/>
        <v>4.5999999999999996</v>
      </c>
      <c r="R78" s="35">
        <f>IF(AND('Indicator Data'!AM80="No data",'Indicator Data'!AN80="No data"),0,SUM('Indicator Data'!AM80:AO80))</f>
        <v>0</v>
      </c>
      <c r="S78" s="12">
        <f t="shared" si="25"/>
        <v>0</v>
      </c>
      <c r="T78" s="41">
        <f>R78/'Indicator Data'!$BB80</f>
        <v>0</v>
      </c>
      <c r="U78" s="12">
        <f t="shared" si="26"/>
        <v>0</v>
      </c>
      <c r="V78" s="13">
        <f t="shared" si="27"/>
        <v>0</v>
      </c>
      <c r="W78" s="12">
        <f>IF('Indicator Data'!AB80="No data","x",ROUND(IF('Indicator Data'!AB80&gt;W$140,10,IF('Indicator Data'!AB80&lt;W$139,0,10-(W$140-'Indicator Data'!AB80)/(W$140-W$139)*10)),1))</f>
        <v>10</v>
      </c>
      <c r="X78" s="12">
        <f>IF('Indicator Data'!AA80="No data","x",ROUND(IF('Indicator Data'!AA80&gt;X$140,10,IF('Indicator Data'!AA80&lt;X$139,0,10-(X$140-'Indicator Data'!AA80)/(X$140-X$139)*10)),1))</f>
        <v>6</v>
      </c>
      <c r="Y78" s="12">
        <f>IF('Indicator Data'!AF80="No data","x",ROUND(IF('Indicator Data'!AF80&gt;Y$140,10,IF('Indicator Data'!AF80&lt;Y$139,0,10-(Y$140-'Indicator Data'!AF80)/(Y$140-Y$139)*10)),1))</f>
        <v>5.0999999999999996</v>
      </c>
      <c r="Z78" s="129">
        <f>IF('Indicator Data'!AC80="No data","x",'Indicator Data'!AC80/'Indicator Data'!$BB80*100000)</f>
        <v>0.33975238845929084</v>
      </c>
      <c r="AA78" s="127">
        <f t="shared" si="28"/>
        <v>4.0999999999999996</v>
      </c>
      <c r="AB78" s="129">
        <f>IF('Indicator Data'!AD80="No data","x",'Indicator Data'!AD80/'Indicator Data'!$BB80*100000)</f>
        <v>0.28312699038274236</v>
      </c>
      <c r="AC78" s="127">
        <f t="shared" si="29"/>
        <v>4.8</v>
      </c>
      <c r="AD78" s="52">
        <f t="shared" si="30"/>
        <v>6</v>
      </c>
      <c r="AE78" s="12">
        <f>IF('Indicator Data'!V80="No data","x",ROUND(IF('Indicator Data'!V80&gt;AE$140,10,IF('Indicator Data'!V80&lt;AE$139,0,10-(AE$140-'Indicator Data'!V80)/(AE$140-AE$139)*10)),1))</f>
        <v>5.5</v>
      </c>
      <c r="AF78" s="12">
        <f>IF('Indicator Data'!W80="No data","x",ROUND(IF('Indicator Data'!W80&gt;AF$140,10,IF('Indicator Data'!W80&lt;AF$139,0,10-(AF$140-'Indicator Data'!W80)/(AF$140-AF$139)*10)),1))</f>
        <v>2.1</v>
      </c>
      <c r="AG78" s="52">
        <f t="shared" si="31"/>
        <v>3.8</v>
      </c>
      <c r="AH78" s="12">
        <f>IF('Indicator Data'!AP80="No data","x",ROUND(IF('Indicator Data'!AP80&gt;AH$140,10,IF('Indicator Data'!AP80&lt;AH$139,0,10-(AH$140-'Indicator Data'!AP80)/(AH$140-AH$139)*10)),1))</f>
        <v>0</v>
      </c>
      <c r="AI78" s="12">
        <f>IF('Indicator Data'!AQ80="No data","x",ROUND(IF('Indicator Data'!AQ80&gt;AI$140,10,IF('Indicator Data'!AQ80&lt;AI$139,0,10-(AI$140-'Indicator Data'!AQ80)/(AI$140-AI$139)*10)),1))</f>
        <v>0</v>
      </c>
      <c r="AJ78" s="52">
        <f t="shared" si="32"/>
        <v>0</v>
      </c>
      <c r="AK78" s="35">
        <f>'Indicator Data'!AK80+'Indicator Data'!AJ80*0.5+'Indicator Data'!AI80*0.25</f>
        <v>35.471964458208284</v>
      </c>
      <c r="AL78" s="42">
        <f>AK78/'Indicator Data'!BB80</f>
        <v>2.0086141080032233E-5</v>
      </c>
      <c r="AM78" s="52">
        <f t="shared" si="33"/>
        <v>0</v>
      </c>
      <c r="AN78" s="42">
        <f>IF('Indicator Data'!AL80="No data","x",'Indicator Data'!AL80/'Indicator Data'!BB80)</f>
        <v>2.2458601171466235E-2</v>
      </c>
      <c r="AO78" s="12">
        <f t="shared" si="34"/>
        <v>1.1000000000000001</v>
      </c>
      <c r="AP78" s="52">
        <f t="shared" si="35"/>
        <v>1.1000000000000001</v>
      </c>
      <c r="AQ78" s="36">
        <f t="shared" si="36"/>
        <v>2.5</v>
      </c>
      <c r="AR78" s="55">
        <f t="shared" si="37"/>
        <v>1.3</v>
      </c>
      <c r="AU78" s="11">
        <v>3.7</v>
      </c>
    </row>
    <row r="79" spans="1:47" s="11" customFormat="1" x14ac:dyDescent="0.25">
      <c r="A79" s="11" t="s">
        <v>397</v>
      </c>
      <c r="B79" s="30" t="s">
        <v>14</v>
      </c>
      <c r="C79" s="30" t="s">
        <v>525</v>
      </c>
      <c r="D79" s="12">
        <f>ROUND(IF('Indicator Data'!O81="No data",IF((0.1284*LN('Indicator Data'!BA81)-0.4735)&gt;D$140,0,IF((0.1284*LN('Indicator Data'!BA81)-0.4735)&lt;D$139,10,(D$140-(0.1284*LN('Indicator Data'!BA81)-0.4735))/(D$140-D$139)*10)),IF('Indicator Data'!O81&gt;D$140,0,IF('Indicator Data'!O81&lt;D$139,10,(D$140-'Indicator Data'!O81)/(D$140-D$139)*10))),1)</f>
        <v>10</v>
      </c>
      <c r="E79" s="12">
        <f>IF('Indicator Data'!P81="No data","x",ROUND(IF('Indicator Data'!P81&gt;E$140,10,IF('Indicator Data'!P81&lt;E$139,0,10-(E$140-'Indicator Data'!P81)/(E$140-E$139)*10)),1))</f>
        <v>9.4</v>
      </c>
      <c r="F79" s="52">
        <f t="shared" si="19"/>
        <v>9.6999999999999993</v>
      </c>
      <c r="G79" s="12">
        <f>IF('Indicator Data'!AG81="No data","x",ROUND(IF('Indicator Data'!AG81&gt;G$140,10,IF('Indicator Data'!AG81&lt;G$139,0,10-(G$140-'Indicator Data'!AG81)/(G$140-G$139)*10)),1))</f>
        <v>8.6</v>
      </c>
      <c r="H79" s="12">
        <f>IF('Indicator Data'!AH81="No data","x",ROUND(IF('Indicator Data'!AH81&gt;H$140,10,IF('Indicator Data'!AH81&lt;H$139,0,10-(H$140-'Indicator Data'!AH81)/(H$140-H$139)*10)),1))</f>
        <v>0.8</v>
      </c>
      <c r="I79" s="52">
        <f t="shared" si="20"/>
        <v>4.7</v>
      </c>
      <c r="J79" s="35">
        <f>SUM('Indicator Data'!R81,SUM('Indicator Data'!S81:T81)*1000000)</f>
        <v>6931856507</v>
      </c>
      <c r="K79" s="35">
        <f>J79/'Indicator Data'!BD81</f>
        <v>38.850171123918422</v>
      </c>
      <c r="L79" s="12">
        <f t="shared" si="21"/>
        <v>0.8</v>
      </c>
      <c r="M79" s="12">
        <f>IF('Indicator Data'!U81="No data","x",ROUND(IF('Indicator Data'!U81&gt;M$140,10,IF('Indicator Data'!U81&lt;M$139,0,10-(M$140-'Indicator Data'!U81)/(M$140-M$139)*10)),1))</f>
        <v>0.4</v>
      </c>
      <c r="N79" s="125">
        <f>'Indicator Data'!Q81/'Indicator Data'!BD81*1000000</f>
        <v>123.30481318195322</v>
      </c>
      <c r="O79" s="12">
        <f t="shared" si="22"/>
        <v>10</v>
      </c>
      <c r="P79" s="52">
        <f t="shared" si="23"/>
        <v>3.7</v>
      </c>
      <c r="Q79" s="45">
        <f t="shared" si="24"/>
        <v>7</v>
      </c>
      <c r="R79" s="35">
        <f>IF(AND('Indicator Data'!AM81="No data",'Indicator Data'!AN81="No data"),0,SUM('Indicator Data'!AM81:AO81))</f>
        <v>34057</v>
      </c>
      <c r="S79" s="12">
        <f t="shared" si="25"/>
        <v>5.0999999999999996</v>
      </c>
      <c r="T79" s="41">
        <f>R79/'Indicator Data'!$BB81</f>
        <v>1.1488347711337091E-2</v>
      </c>
      <c r="U79" s="12">
        <f t="shared" si="26"/>
        <v>5.8</v>
      </c>
      <c r="V79" s="13">
        <f t="shared" si="27"/>
        <v>5.5</v>
      </c>
      <c r="W79" s="12">
        <f>IF('Indicator Data'!AB81="No data","x",ROUND(IF('Indicator Data'!AB81&gt;W$140,10,IF('Indicator Data'!AB81&lt;W$139,0,10-(W$140-'Indicator Data'!AB81)/(W$140-W$139)*10)),1))</f>
        <v>6.8</v>
      </c>
      <c r="X79" s="12">
        <f>IF('Indicator Data'!AA81="No data","x",ROUND(IF('Indicator Data'!AA81&gt;X$140,10,IF('Indicator Data'!AA81&lt;X$139,0,10-(X$140-'Indicator Data'!AA81)/(X$140-X$139)*10)),1))</f>
        <v>6</v>
      </c>
      <c r="Y79" s="12">
        <f>IF('Indicator Data'!AF81="No data","x",ROUND(IF('Indicator Data'!AF81&gt;Y$140,10,IF('Indicator Data'!AF81&lt;Y$139,0,10-(Y$140-'Indicator Data'!AF81)/(Y$140-Y$139)*10)),1))</f>
        <v>5.0999999999999996</v>
      </c>
      <c r="Z79" s="129">
        <f>IF('Indicator Data'!AC81="No data","x",'Indicator Data'!AC81/'Indicator Data'!$BB81*100000)</f>
        <v>1.2143774190566852</v>
      </c>
      <c r="AA79" s="127">
        <f t="shared" si="28"/>
        <v>5.6</v>
      </c>
      <c r="AB79" s="129">
        <f>IF('Indicator Data'!AD81="No data","x",'Indicator Data'!AD81/'Indicator Data'!$BB81*100000)</f>
        <v>10.693267828915809</v>
      </c>
      <c r="AC79" s="127">
        <f t="shared" si="29"/>
        <v>10</v>
      </c>
      <c r="AD79" s="52">
        <f t="shared" si="30"/>
        <v>6.7</v>
      </c>
      <c r="AE79" s="12">
        <f>IF('Indicator Data'!V81="No data","x",ROUND(IF('Indicator Data'!V81&gt;AE$140,10,IF('Indicator Data'!V81&lt;AE$139,0,10-(AE$140-'Indicator Data'!V81)/(AE$140-AE$139)*10)),1))</f>
        <v>10</v>
      </c>
      <c r="AF79" s="12">
        <f>IF('Indicator Data'!W81="No data","x",ROUND(IF('Indicator Data'!W81&gt;AF$140,10,IF('Indicator Data'!W81&lt;AF$139,0,10-(AF$140-'Indicator Data'!W81)/(AF$140-AF$139)*10)),1))</f>
        <v>5.2</v>
      </c>
      <c r="AG79" s="52">
        <f t="shared" si="31"/>
        <v>7.6</v>
      </c>
      <c r="AH79" s="12">
        <f>IF('Indicator Data'!AP81="No data","x",ROUND(IF('Indicator Data'!AP81&gt;AH$140,10,IF('Indicator Data'!AP81&lt;AH$139,0,10-(AH$140-'Indicator Data'!AP81)/(AH$140-AH$139)*10)),1))</f>
        <v>2.1</v>
      </c>
      <c r="AI79" s="12">
        <f>IF('Indicator Data'!AQ81="No data","x",ROUND(IF('Indicator Data'!AQ81&gt;AI$140,10,IF('Indicator Data'!AQ81&lt;AI$139,0,10-(AI$140-'Indicator Data'!AQ81)/(AI$140-AI$139)*10)),1))</f>
        <v>3.6</v>
      </c>
      <c r="AJ79" s="52">
        <f t="shared" si="32"/>
        <v>2.9</v>
      </c>
      <c r="AK79" s="35">
        <f>'Indicator Data'!AK81+'Indicator Data'!AJ81*0.5+'Indicator Data'!AI81*0.25</f>
        <v>906.37255623695251</v>
      </c>
      <c r="AL79" s="42">
        <f>AK79/'Indicator Data'!BB81</f>
        <v>3.0574399042967792E-4</v>
      </c>
      <c r="AM79" s="52">
        <f t="shared" si="33"/>
        <v>0</v>
      </c>
      <c r="AN79" s="42">
        <f>IF('Indicator Data'!AL81="No data","x",'Indicator Data'!AL81/'Indicator Data'!BB81)</f>
        <v>2.2326396314769324E-2</v>
      </c>
      <c r="AO79" s="12">
        <f t="shared" si="34"/>
        <v>1.1000000000000001</v>
      </c>
      <c r="AP79" s="52">
        <f t="shared" si="35"/>
        <v>1.1000000000000001</v>
      </c>
      <c r="AQ79" s="36">
        <f t="shared" si="36"/>
        <v>4.3</v>
      </c>
      <c r="AR79" s="55">
        <f t="shared" si="37"/>
        <v>4.9000000000000004</v>
      </c>
      <c r="AU79" s="11">
        <v>4.8</v>
      </c>
    </row>
    <row r="80" spans="1:47" s="11" customFormat="1" x14ac:dyDescent="0.25">
      <c r="A80" s="11" t="s">
        <v>398</v>
      </c>
      <c r="B80" s="30" t="s">
        <v>14</v>
      </c>
      <c r="C80" s="30" t="s">
        <v>526</v>
      </c>
      <c r="D80" s="12">
        <f>ROUND(IF('Indicator Data'!O82="No data",IF((0.1284*LN('Indicator Data'!BA82)-0.4735)&gt;D$140,0,IF((0.1284*LN('Indicator Data'!BA82)-0.4735)&lt;D$139,10,(D$140-(0.1284*LN('Indicator Data'!BA82)-0.4735))/(D$140-D$139)*10)),IF('Indicator Data'!O82&gt;D$140,0,IF('Indicator Data'!O82&lt;D$139,10,(D$140-'Indicator Data'!O82)/(D$140-D$139)*10))),1)</f>
        <v>6.6</v>
      </c>
      <c r="E80" s="12">
        <f>IF('Indicator Data'!P82="No data","x",ROUND(IF('Indicator Data'!P82&gt;E$140,10,IF('Indicator Data'!P82&lt;E$139,0,10-(E$140-'Indicator Data'!P82)/(E$140-E$139)*10)),1))</f>
        <v>0.7</v>
      </c>
      <c r="F80" s="52">
        <f t="shared" si="19"/>
        <v>4.3</v>
      </c>
      <c r="G80" s="12">
        <f>IF('Indicator Data'!AG82="No data","x",ROUND(IF('Indicator Data'!AG82&gt;G$140,10,IF('Indicator Data'!AG82&lt;G$139,0,10-(G$140-'Indicator Data'!AG82)/(G$140-G$139)*10)),1))</f>
        <v>4.8</v>
      </c>
      <c r="H80" s="12">
        <f>IF('Indicator Data'!AH82="No data","x",ROUND(IF('Indicator Data'!AH82&gt;H$140,10,IF('Indicator Data'!AH82&lt;H$139,0,10-(H$140-'Indicator Data'!AH82)/(H$140-H$139)*10)),1))</f>
        <v>0</v>
      </c>
      <c r="I80" s="52">
        <f t="shared" si="20"/>
        <v>2.4</v>
      </c>
      <c r="J80" s="35">
        <f>SUM('Indicator Data'!R82,SUM('Indicator Data'!S82:T82)*1000000)</f>
        <v>6931856507</v>
      </c>
      <c r="K80" s="35">
        <f>J80/'Indicator Data'!BD82</f>
        <v>38.850171123918422</v>
      </c>
      <c r="L80" s="12">
        <f t="shared" si="21"/>
        <v>0.8</v>
      </c>
      <c r="M80" s="12">
        <f>IF('Indicator Data'!U82="No data","x",ROUND(IF('Indicator Data'!U82&gt;M$140,10,IF('Indicator Data'!U82&lt;M$139,0,10-(M$140-'Indicator Data'!U82)/(M$140-M$139)*10)),1))</f>
        <v>0.4</v>
      </c>
      <c r="N80" s="125">
        <f>'Indicator Data'!Q82/'Indicator Data'!BD82*1000000</f>
        <v>123.30481318195322</v>
      </c>
      <c r="O80" s="12">
        <f t="shared" si="22"/>
        <v>10</v>
      </c>
      <c r="P80" s="52">
        <f t="shared" si="23"/>
        <v>3.7</v>
      </c>
      <c r="Q80" s="45">
        <f t="shared" si="24"/>
        <v>3.7</v>
      </c>
      <c r="R80" s="35">
        <f>IF(AND('Indicator Data'!AM82="No data",'Indicator Data'!AN82="No data"),0,SUM('Indicator Data'!AM82:AO82))</f>
        <v>0</v>
      </c>
      <c r="S80" s="12">
        <f t="shared" si="25"/>
        <v>0</v>
      </c>
      <c r="T80" s="41">
        <f>R80/'Indicator Data'!$BB82</f>
        <v>0</v>
      </c>
      <c r="U80" s="12">
        <f t="shared" si="26"/>
        <v>0</v>
      </c>
      <c r="V80" s="13">
        <f t="shared" si="27"/>
        <v>0</v>
      </c>
      <c r="W80" s="12">
        <f>IF('Indicator Data'!AB82="No data","x",ROUND(IF('Indicator Data'!AB82&gt;W$140,10,IF('Indicator Data'!AB82&lt;W$139,0,10-(W$140-'Indicator Data'!AB82)/(W$140-W$139)*10)),1))</f>
        <v>5</v>
      </c>
      <c r="X80" s="12">
        <f>IF('Indicator Data'!AA82="No data","x",ROUND(IF('Indicator Data'!AA82&gt;X$140,10,IF('Indicator Data'!AA82&lt;X$139,0,10-(X$140-'Indicator Data'!AA82)/(X$140-X$139)*10)),1))</f>
        <v>6</v>
      </c>
      <c r="Y80" s="12">
        <f>IF('Indicator Data'!AF82="No data","x",ROUND(IF('Indicator Data'!AF82&gt;Y$140,10,IF('Indicator Data'!AF82&lt;Y$139,0,10-(Y$140-'Indicator Data'!AF82)/(Y$140-Y$139)*10)),1))</f>
        <v>5.0999999999999996</v>
      </c>
      <c r="Z80" s="129">
        <f>IF('Indicator Data'!AC82="No data","x",'Indicator Data'!AC82/'Indicator Data'!$BB82*100000)</f>
        <v>0.14337261128428475</v>
      </c>
      <c r="AA80" s="127">
        <f t="shared" si="28"/>
        <v>3.1</v>
      </c>
      <c r="AB80" s="129">
        <f>IF('Indicator Data'!AD82="No data","x",'Indicator Data'!AD82/'Indicator Data'!$BB82*100000)</f>
        <v>4.9156323868897625</v>
      </c>
      <c r="AC80" s="127">
        <f t="shared" si="29"/>
        <v>9</v>
      </c>
      <c r="AD80" s="52">
        <f t="shared" si="30"/>
        <v>5.6</v>
      </c>
      <c r="AE80" s="12">
        <f>IF('Indicator Data'!V82="No data","x",ROUND(IF('Indicator Data'!V82&gt;AE$140,10,IF('Indicator Data'!V82&lt;AE$139,0,10-(AE$140-'Indicator Data'!V82)/(AE$140-AE$139)*10)),1))</f>
        <v>7.4</v>
      </c>
      <c r="AF80" s="12">
        <f>IF('Indicator Data'!W82="No data","x",ROUND(IF('Indicator Data'!W82&gt;AF$140,10,IF('Indicator Data'!W82&lt;AF$139,0,10-(AF$140-'Indicator Data'!W82)/(AF$140-AF$139)*10)),1))</f>
        <v>2.8</v>
      </c>
      <c r="AG80" s="52">
        <f t="shared" si="31"/>
        <v>5.0999999999999996</v>
      </c>
      <c r="AH80" s="12">
        <f>IF('Indicator Data'!AP82="No data","x",ROUND(IF('Indicator Data'!AP82&gt;AH$140,10,IF('Indicator Data'!AP82&lt;AH$139,0,10-(AH$140-'Indicator Data'!AP82)/(AH$140-AH$139)*10)),1))</f>
        <v>0.3</v>
      </c>
      <c r="AI80" s="12">
        <f>IF('Indicator Data'!AQ82="No data","x",ROUND(IF('Indicator Data'!AQ82&gt;AI$140,10,IF('Indicator Data'!AQ82&lt;AI$139,0,10-(AI$140-'Indicator Data'!AQ82)/(AI$140-AI$139)*10)),1))</f>
        <v>0</v>
      </c>
      <c r="AJ80" s="52">
        <f t="shared" si="32"/>
        <v>0.2</v>
      </c>
      <c r="AK80" s="35">
        <f>'Indicator Data'!AK82+'Indicator Data'!AJ82*0.5+'Indicator Data'!AI82*0.25</f>
        <v>0</v>
      </c>
      <c r="AL80" s="42">
        <f>AK80/'Indicator Data'!BB82</f>
        <v>0</v>
      </c>
      <c r="AM80" s="52">
        <f t="shared" si="33"/>
        <v>0</v>
      </c>
      <c r="AN80" s="42" t="str">
        <f>IF('Indicator Data'!AL82="No data","x",'Indicator Data'!AL82/'Indicator Data'!BB82)</f>
        <v>x</v>
      </c>
      <c r="AO80" s="12" t="str">
        <f t="shared" si="34"/>
        <v>x</v>
      </c>
      <c r="AP80" s="52" t="str">
        <f t="shared" si="35"/>
        <v>x</v>
      </c>
      <c r="AQ80" s="36">
        <f t="shared" si="36"/>
        <v>3.2</v>
      </c>
      <c r="AR80" s="55">
        <f t="shared" si="37"/>
        <v>1.7</v>
      </c>
      <c r="AU80" s="11">
        <v>3.7</v>
      </c>
    </row>
    <row r="81" spans="1:47" s="11" customFormat="1" x14ac:dyDescent="0.25">
      <c r="A81" s="11" t="s">
        <v>399</v>
      </c>
      <c r="B81" s="30" t="s">
        <v>14</v>
      </c>
      <c r="C81" s="30" t="s">
        <v>527</v>
      </c>
      <c r="D81" s="12">
        <f>ROUND(IF('Indicator Data'!O83="No data",IF((0.1284*LN('Indicator Data'!BA83)-0.4735)&gt;D$140,0,IF((0.1284*LN('Indicator Data'!BA83)-0.4735)&lt;D$139,10,(D$140-(0.1284*LN('Indicator Data'!BA83)-0.4735))/(D$140-D$139)*10)),IF('Indicator Data'!O83&gt;D$140,0,IF('Indicator Data'!O83&lt;D$139,10,(D$140-'Indicator Data'!O83)/(D$140-D$139)*10))),1)</f>
        <v>10</v>
      </c>
      <c r="E81" s="12">
        <f>IF('Indicator Data'!P83="No data","x",ROUND(IF('Indicator Data'!P83&gt;E$140,10,IF('Indicator Data'!P83&lt;E$139,0,10-(E$140-'Indicator Data'!P83)/(E$140-E$139)*10)),1))</f>
        <v>10</v>
      </c>
      <c r="F81" s="52">
        <f t="shared" si="19"/>
        <v>10</v>
      </c>
      <c r="G81" s="12">
        <f>IF('Indicator Data'!AG83="No data","x",ROUND(IF('Indicator Data'!AG83&gt;G$140,10,IF('Indicator Data'!AG83&lt;G$139,0,10-(G$140-'Indicator Data'!AG83)/(G$140-G$139)*10)),1))</f>
        <v>10</v>
      </c>
      <c r="H81" s="12">
        <f>IF('Indicator Data'!AH83="No data","x",ROUND(IF('Indicator Data'!AH83&gt;H$140,10,IF('Indicator Data'!AH83&lt;H$139,0,10-(H$140-'Indicator Data'!AH83)/(H$140-H$139)*10)),1))</f>
        <v>2</v>
      </c>
      <c r="I81" s="52">
        <f t="shared" si="20"/>
        <v>6</v>
      </c>
      <c r="J81" s="35">
        <f>SUM('Indicator Data'!R83,SUM('Indicator Data'!S83:T83)*1000000)</f>
        <v>6931856507</v>
      </c>
      <c r="K81" s="35">
        <f>J81/'Indicator Data'!BD83</f>
        <v>38.850171123918422</v>
      </c>
      <c r="L81" s="12">
        <f t="shared" si="21"/>
        <v>0.8</v>
      </c>
      <c r="M81" s="12">
        <f>IF('Indicator Data'!U83="No data","x",ROUND(IF('Indicator Data'!U83&gt;M$140,10,IF('Indicator Data'!U83&lt;M$139,0,10-(M$140-'Indicator Data'!U83)/(M$140-M$139)*10)),1))</f>
        <v>0.4</v>
      </c>
      <c r="N81" s="125">
        <f>'Indicator Data'!Q83/'Indicator Data'!BD83*1000000</f>
        <v>123.30481318195322</v>
      </c>
      <c r="O81" s="12">
        <f t="shared" si="22"/>
        <v>10</v>
      </c>
      <c r="P81" s="52">
        <f t="shared" si="23"/>
        <v>3.7</v>
      </c>
      <c r="Q81" s="45">
        <f t="shared" si="24"/>
        <v>7.4</v>
      </c>
      <c r="R81" s="35">
        <f>IF(AND('Indicator Data'!AM83="No data",'Indicator Data'!AN83="No data"),0,SUM('Indicator Data'!AM83:AO83))</f>
        <v>0</v>
      </c>
      <c r="S81" s="12">
        <f t="shared" si="25"/>
        <v>0</v>
      </c>
      <c r="T81" s="41">
        <f>R81/'Indicator Data'!$BB83</f>
        <v>0</v>
      </c>
      <c r="U81" s="12">
        <f t="shared" si="26"/>
        <v>0</v>
      </c>
      <c r="V81" s="13">
        <f t="shared" si="27"/>
        <v>0</v>
      </c>
      <c r="W81" s="12">
        <f>IF('Indicator Data'!AB83="No data","x",ROUND(IF('Indicator Data'!AB83&gt;W$140,10,IF('Indicator Data'!AB83&lt;W$139,0,10-(W$140-'Indicator Data'!AB83)/(W$140-W$139)*10)),1))</f>
        <v>4.2</v>
      </c>
      <c r="X81" s="12">
        <f>IF('Indicator Data'!AA83="No data","x",ROUND(IF('Indicator Data'!AA83&gt;X$140,10,IF('Indicator Data'!AA83&lt;X$139,0,10-(X$140-'Indicator Data'!AA83)/(X$140-X$139)*10)),1))</f>
        <v>6</v>
      </c>
      <c r="Y81" s="12">
        <f>IF('Indicator Data'!AF83="No data","x",ROUND(IF('Indicator Data'!AF83&gt;Y$140,10,IF('Indicator Data'!AF83&lt;Y$139,0,10-(Y$140-'Indicator Data'!AF83)/(Y$140-Y$139)*10)),1))</f>
        <v>5.0999999999999996</v>
      </c>
      <c r="Z81" s="129">
        <f>IF('Indicator Data'!AC83="No data","x",'Indicator Data'!AC83/'Indicator Data'!$BB83*100000)</f>
        <v>0.18215576613166912</v>
      </c>
      <c r="AA81" s="127">
        <f t="shared" si="28"/>
        <v>3.4</v>
      </c>
      <c r="AB81" s="129">
        <f>IF('Indicator Data'!AD83="No data","x",'Indicator Data'!AD83/'Indicator Data'!$BB83*100000)</f>
        <v>0.52825172178184043</v>
      </c>
      <c r="AC81" s="127">
        <f t="shared" si="29"/>
        <v>5.7</v>
      </c>
      <c r="AD81" s="52">
        <f t="shared" si="30"/>
        <v>4.9000000000000004</v>
      </c>
      <c r="AE81" s="12">
        <f>IF('Indicator Data'!V83="No data","x",ROUND(IF('Indicator Data'!V83&gt;AE$140,10,IF('Indicator Data'!V83&lt;AE$139,0,10-(AE$140-'Indicator Data'!V83)/(AE$140-AE$139)*10)),1))</f>
        <v>10</v>
      </c>
      <c r="AF81" s="12">
        <f>IF('Indicator Data'!W83="No data","x",ROUND(IF('Indicator Data'!W83&gt;AF$140,10,IF('Indicator Data'!W83&lt;AF$139,0,10-(AF$140-'Indicator Data'!W83)/(AF$140-AF$139)*10)),1))</f>
        <v>9</v>
      </c>
      <c r="AG81" s="52">
        <f t="shared" si="31"/>
        <v>9.5</v>
      </c>
      <c r="AH81" s="12">
        <f>IF('Indicator Data'!AP83="No data","x",ROUND(IF('Indicator Data'!AP83&gt;AH$140,10,IF('Indicator Data'!AP83&lt;AH$139,0,10-(AH$140-'Indicator Data'!AP83)/(AH$140-AH$139)*10)),1))</f>
        <v>6.9</v>
      </c>
      <c r="AI81" s="12">
        <f>IF('Indicator Data'!AQ83="No data","x",ROUND(IF('Indicator Data'!AQ83&gt;AI$140,10,IF('Indicator Data'!AQ83&lt;AI$139,0,10-(AI$140-'Indicator Data'!AQ83)/(AI$140-AI$139)*10)),1))</f>
        <v>4.5</v>
      </c>
      <c r="AJ81" s="52">
        <f t="shared" si="32"/>
        <v>5.7</v>
      </c>
      <c r="AK81" s="35">
        <f>'Indicator Data'!AK83+'Indicator Data'!AJ83*0.5+'Indicator Data'!AI83*0.25</f>
        <v>7655.8609939643629</v>
      </c>
      <c r="AL81" s="42">
        <f>AK81/'Indicator Data'!BB83</f>
        <v>1.3945592247531402E-3</v>
      </c>
      <c r="AM81" s="52">
        <f t="shared" si="33"/>
        <v>0.1</v>
      </c>
      <c r="AN81" s="42">
        <f>IF('Indicator Data'!AL83="No data","x",'Indicator Data'!AL83/'Indicator Data'!BB83)</f>
        <v>2.4604180074090039E-2</v>
      </c>
      <c r="AO81" s="12">
        <f t="shared" si="34"/>
        <v>1.2</v>
      </c>
      <c r="AP81" s="52">
        <f t="shared" si="35"/>
        <v>1.2</v>
      </c>
      <c r="AQ81" s="36">
        <f t="shared" si="36"/>
        <v>5.4</v>
      </c>
      <c r="AR81" s="55">
        <f t="shared" si="37"/>
        <v>3.1</v>
      </c>
      <c r="AU81" s="11">
        <v>6.1</v>
      </c>
    </row>
    <row r="82" spans="1:47" s="11" customFormat="1" x14ac:dyDescent="0.25">
      <c r="A82" s="11" t="s">
        <v>400</v>
      </c>
      <c r="B82" s="30" t="s">
        <v>14</v>
      </c>
      <c r="C82" s="30" t="s">
        <v>528</v>
      </c>
      <c r="D82" s="12">
        <f>ROUND(IF('Indicator Data'!O84="No data",IF((0.1284*LN('Indicator Data'!BA84)-0.4735)&gt;D$140,0,IF((0.1284*LN('Indicator Data'!BA84)-0.4735)&lt;D$139,10,(D$140-(0.1284*LN('Indicator Data'!BA84)-0.4735))/(D$140-D$139)*10)),IF('Indicator Data'!O84&gt;D$140,0,IF('Indicator Data'!O84&lt;D$139,10,(D$140-'Indicator Data'!O84)/(D$140-D$139)*10))),1)</f>
        <v>7.8</v>
      </c>
      <c r="E82" s="12">
        <f>IF('Indicator Data'!P84="No data","x",ROUND(IF('Indicator Data'!P84&gt;E$140,10,IF('Indicator Data'!P84&lt;E$139,0,10-(E$140-'Indicator Data'!P84)/(E$140-E$139)*10)),1))</f>
        <v>5.8</v>
      </c>
      <c r="F82" s="52">
        <f t="shared" si="19"/>
        <v>6.9</v>
      </c>
      <c r="G82" s="12">
        <f>IF('Indicator Data'!AG84="No data","x",ROUND(IF('Indicator Data'!AG84&gt;G$140,10,IF('Indicator Data'!AG84&lt;G$139,0,10-(G$140-'Indicator Data'!AG84)/(G$140-G$139)*10)),1))</f>
        <v>7.7</v>
      </c>
      <c r="H82" s="12">
        <f>IF('Indicator Data'!AH84="No data","x",ROUND(IF('Indicator Data'!AH84&gt;H$140,10,IF('Indicator Data'!AH84&lt;H$139,0,10-(H$140-'Indicator Data'!AH84)/(H$140-H$139)*10)),1))</f>
        <v>1</v>
      </c>
      <c r="I82" s="52">
        <f t="shared" si="20"/>
        <v>4.4000000000000004</v>
      </c>
      <c r="J82" s="35">
        <f>SUM('Indicator Data'!R84,SUM('Indicator Data'!S84:T84)*1000000)</f>
        <v>6931856507</v>
      </c>
      <c r="K82" s="35">
        <f>J82/'Indicator Data'!BD84</f>
        <v>38.850171123918422</v>
      </c>
      <c r="L82" s="12">
        <f t="shared" si="21"/>
        <v>0.8</v>
      </c>
      <c r="M82" s="12">
        <f>IF('Indicator Data'!U84="No data","x",ROUND(IF('Indicator Data'!U84&gt;M$140,10,IF('Indicator Data'!U84&lt;M$139,0,10-(M$140-'Indicator Data'!U84)/(M$140-M$139)*10)),1))</f>
        <v>0.4</v>
      </c>
      <c r="N82" s="125">
        <f>'Indicator Data'!Q84/'Indicator Data'!BD84*1000000</f>
        <v>123.30481318195322</v>
      </c>
      <c r="O82" s="12">
        <f t="shared" si="22"/>
        <v>10</v>
      </c>
      <c r="P82" s="52">
        <f t="shared" si="23"/>
        <v>3.7</v>
      </c>
      <c r="Q82" s="45">
        <f t="shared" si="24"/>
        <v>5.5</v>
      </c>
      <c r="R82" s="35">
        <f>IF(AND('Indicator Data'!AM84="No data",'Indicator Data'!AN84="No data"),0,SUM('Indicator Data'!AM84:AO84))</f>
        <v>0</v>
      </c>
      <c r="S82" s="12">
        <f t="shared" si="25"/>
        <v>0</v>
      </c>
      <c r="T82" s="41">
        <f>R82/'Indicator Data'!$BB84</f>
        <v>0</v>
      </c>
      <c r="U82" s="12">
        <f t="shared" si="26"/>
        <v>0</v>
      </c>
      <c r="V82" s="13">
        <f t="shared" si="27"/>
        <v>0</v>
      </c>
      <c r="W82" s="12">
        <f>IF('Indicator Data'!AB84="No data","x",ROUND(IF('Indicator Data'!AB84&gt;W$140,10,IF('Indicator Data'!AB84&lt;W$139,0,10-(W$140-'Indicator Data'!AB84)/(W$140-W$139)*10)),1))</f>
        <v>10</v>
      </c>
      <c r="X82" s="12">
        <f>IF('Indicator Data'!AA84="No data","x",ROUND(IF('Indicator Data'!AA84&gt;X$140,10,IF('Indicator Data'!AA84&lt;X$139,0,10-(X$140-'Indicator Data'!AA84)/(X$140-X$139)*10)),1))</f>
        <v>6</v>
      </c>
      <c r="Y82" s="12">
        <f>IF('Indicator Data'!AF84="No data","x",ROUND(IF('Indicator Data'!AF84&gt;Y$140,10,IF('Indicator Data'!AF84&lt;Y$139,0,10-(Y$140-'Indicator Data'!AF84)/(Y$140-Y$139)*10)),1))</f>
        <v>5.0999999999999996</v>
      </c>
      <c r="Z82" s="129">
        <f>IF('Indicator Data'!AC84="No data","x",'Indicator Data'!AC84/'Indicator Data'!$BB84*100000)</f>
        <v>1.8244831666195664</v>
      </c>
      <c r="AA82" s="127">
        <f t="shared" si="28"/>
        <v>6.1</v>
      </c>
      <c r="AB82" s="129">
        <f>IF('Indicator Data'!AD84="No data","x",'Indicator Data'!AD84/'Indicator Data'!$BB84*100000)</f>
        <v>0.12939596926379904</v>
      </c>
      <c r="AC82" s="127">
        <f t="shared" si="29"/>
        <v>3.7</v>
      </c>
      <c r="AD82" s="52">
        <f t="shared" si="30"/>
        <v>6.2</v>
      </c>
      <c r="AE82" s="12">
        <f>IF('Indicator Data'!V84="No data","x",ROUND(IF('Indicator Data'!V84&gt;AE$140,10,IF('Indicator Data'!V84&lt;AE$139,0,10-(AE$140-'Indicator Data'!V84)/(AE$140-AE$139)*10)),1))</f>
        <v>6.3</v>
      </c>
      <c r="AF82" s="12">
        <f>IF('Indicator Data'!W84="No data","x",ROUND(IF('Indicator Data'!W84&gt;AF$140,10,IF('Indicator Data'!W84&lt;AF$139,0,10-(AF$140-'Indicator Data'!W84)/(AF$140-AF$139)*10)),1))</f>
        <v>6.4</v>
      </c>
      <c r="AG82" s="52">
        <f t="shared" si="31"/>
        <v>6.4</v>
      </c>
      <c r="AH82" s="12">
        <f>IF('Indicator Data'!AP84="No data","x",ROUND(IF('Indicator Data'!AP84&gt;AH$140,10,IF('Indicator Data'!AP84&lt;AH$139,0,10-(AH$140-'Indicator Data'!AP84)/(AH$140-AH$139)*10)),1))</f>
        <v>3.1</v>
      </c>
      <c r="AI82" s="12">
        <f>IF('Indicator Data'!AQ84="No data","x",ROUND(IF('Indicator Data'!AQ84&gt;AI$140,10,IF('Indicator Data'!AQ84&lt;AI$139,0,10-(AI$140-'Indicator Data'!AQ84)/(AI$140-AI$139)*10)),1))</f>
        <v>2.9</v>
      </c>
      <c r="AJ82" s="52">
        <f t="shared" si="32"/>
        <v>3</v>
      </c>
      <c r="AK82" s="35">
        <f>'Indicator Data'!AK84+'Indicator Data'!AJ84*0.5+'Indicator Data'!AI84*0.25</f>
        <v>2284.7606776555958</v>
      </c>
      <c r="AL82" s="42">
        <f>AK82/'Indicator Data'!BB84</f>
        <v>2.9563882242106016E-4</v>
      </c>
      <c r="AM82" s="52">
        <f t="shared" si="33"/>
        <v>0</v>
      </c>
      <c r="AN82" s="42">
        <f>IF('Indicator Data'!AL84="No data","x",'Indicator Data'!AL84/'Indicator Data'!BB84)</f>
        <v>1.9124131623650269E-2</v>
      </c>
      <c r="AO82" s="12">
        <f t="shared" si="34"/>
        <v>1</v>
      </c>
      <c r="AP82" s="52">
        <f t="shared" si="35"/>
        <v>1</v>
      </c>
      <c r="AQ82" s="36">
        <f t="shared" si="36"/>
        <v>3.8</v>
      </c>
      <c r="AR82" s="55">
        <f t="shared" si="37"/>
        <v>2.1</v>
      </c>
      <c r="AU82" s="11">
        <v>5.4</v>
      </c>
    </row>
    <row r="83" spans="1:47" s="11" customFormat="1" x14ac:dyDescent="0.25">
      <c r="A83" s="11" t="s">
        <v>402</v>
      </c>
      <c r="B83" s="30" t="s">
        <v>14</v>
      </c>
      <c r="C83" s="30" t="s">
        <v>530</v>
      </c>
      <c r="D83" s="12">
        <f>ROUND(IF('Indicator Data'!O85="No data",IF((0.1284*LN('Indicator Data'!BA85)-0.4735)&gt;D$140,0,IF((0.1284*LN('Indicator Data'!BA85)-0.4735)&lt;D$139,10,(D$140-(0.1284*LN('Indicator Data'!BA85)-0.4735))/(D$140-D$139)*10)),IF('Indicator Data'!O85&gt;D$140,0,IF('Indicator Data'!O85&lt;D$139,10,(D$140-'Indicator Data'!O85)/(D$140-D$139)*10))),1)</f>
        <v>8.8000000000000007</v>
      </c>
      <c r="E83" s="12">
        <f>IF('Indicator Data'!P85="No data","x",ROUND(IF('Indicator Data'!P85&gt;E$140,10,IF('Indicator Data'!P85&lt;E$139,0,10-(E$140-'Indicator Data'!P85)/(E$140-E$139)*10)),1))</f>
        <v>8.5</v>
      </c>
      <c r="F83" s="52">
        <f t="shared" si="19"/>
        <v>8.6999999999999993</v>
      </c>
      <c r="G83" s="12">
        <f>IF('Indicator Data'!AG85="No data","x",ROUND(IF('Indicator Data'!AG85&gt;G$140,10,IF('Indicator Data'!AG85&lt;G$139,0,10-(G$140-'Indicator Data'!AG85)/(G$140-G$139)*10)),1))</f>
        <v>10</v>
      </c>
      <c r="H83" s="12">
        <f>IF('Indicator Data'!AH85="No data","x",ROUND(IF('Indicator Data'!AH85&gt;H$140,10,IF('Indicator Data'!AH85&lt;H$139,0,10-(H$140-'Indicator Data'!AH85)/(H$140-H$139)*10)),1))</f>
        <v>5.3</v>
      </c>
      <c r="I83" s="52">
        <f t="shared" si="20"/>
        <v>7.7</v>
      </c>
      <c r="J83" s="35">
        <f>SUM('Indicator Data'!R85,SUM('Indicator Data'!S85:T85)*1000000)</f>
        <v>6931856507</v>
      </c>
      <c r="K83" s="35">
        <f>J83/'Indicator Data'!BD85</f>
        <v>38.850171123918422</v>
      </c>
      <c r="L83" s="12">
        <f t="shared" si="21"/>
        <v>0.8</v>
      </c>
      <c r="M83" s="12">
        <f>IF('Indicator Data'!U85="No data","x",ROUND(IF('Indicator Data'!U85&gt;M$140,10,IF('Indicator Data'!U85&lt;M$139,0,10-(M$140-'Indicator Data'!U85)/(M$140-M$139)*10)),1))</f>
        <v>0.4</v>
      </c>
      <c r="N83" s="125">
        <f>'Indicator Data'!Q85/'Indicator Data'!BD85*1000000</f>
        <v>123.30481318195322</v>
      </c>
      <c r="O83" s="12">
        <f t="shared" si="22"/>
        <v>10</v>
      </c>
      <c r="P83" s="52">
        <f t="shared" si="23"/>
        <v>3.7</v>
      </c>
      <c r="Q83" s="45">
        <f t="shared" si="24"/>
        <v>7.2</v>
      </c>
      <c r="R83" s="35">
        <f>IF(AND('Indicator Data'!AM85="No data",'Indicator Data'!AN85="No data"),0,SUM('Indicator Data'!AM85:AO85))</f>
        <v>0</v>
      </c>
      <c r="S83" s="12">
        <f t="shared" si="25"/>
        <v>0</v>
      </c>
      <c r="T83" s="41">
        <f>R83/'Indicator Data'!$BB85</f>
        <v>0</v>
      </c>
      <c r="U83" s="12">
        <f t="shared" si="26"/>
        <v>0</v>
      </c>
      <c r="V83" s="13">
        <f t="shared" si="27"/>
        <v>0</v>
      </c>
      <c r="W83" s="12">
        <f>IF('Indicator Data'!AB85="No data","x",ROUND(IF('Indicator Data'!AB85&gt;W$140,10,IF('Indicator Data'!AB85&lt;W$139,0,10-(W$140-'Indicator Data'!AB85)/(W$140-W$139)*10)),1))</f>
        <v>2.6</v>
      </c>
      <c r="X83" s="12">
        <f>IF('Indicator Data'!AA85="No data","x",ROUND(IF('Indicator Data'!AA85&gt;X$140,10,IF('Indicator Data'!AA85&lt;X$139,0,10-(X$140-'Indicator Data'!AA85)/(X$140-X$139)*10)),1))</f>
        <v>6</v>
      </c>
      <c r="Y83" s="12">
        <f>IF('Indicator Data'!AF85="No data","x",ROUND(IF('Indicator Data'!AF85&gt;Y$140,10,IF('Indicator Data'!AF85&lt;Y$139,0,10-(Y$140-'Indicator Data'!AF85)/(Y$140-Y$139)*10)),1))</f>
        <v>5.0999999999999996</v>
      </c>
      <c r="Z83" s="129">
        <f>IF('Indicator Data'!AC85="No data","x",'Indicator Data'!AC85/'Indicator Data'!$BB85*100000)</f>
        <v>5.8111479278882765</v>
      </c>
      <c r="AA83" s="127">
        <f t="shared" si="28"/>
        <v>7.5</v>
      </c>
      <c r="AB83" s="129">
        <f>IF('Indicator Data'!AD85="No data","x",'Indicator Data'!AD85/'Indicator Data'!$BB85*100000)</f>
        <v>0.60257641865886957</v>
      </c>
      <c r="AC83" s="127">
        <f t="shared" si="29"/>
        <v>5.9</v>
      </c>
      <c r="AD83" s="52">
        <f t="shared" si="30"/>
        <v>5.4</v>
      </c>
      <c r="AE83" s="12">
        <f>IF('Indicator Data'!V85="No data","x",ROUND(IF('Indicator Data'!V85&gt;AE$140,10,IF('Indicator Data'!V85&lt;AE$139,0,10-(AE$140-'Indicator Data'!V85)/(AE$140-AE$139)*10)),1))</f>
        <v>10</v>
      </c>
      <c r="AF83" s="12">
        <f>IF('Indicator Data'!W85="No data","x",ROUND(IF('Indicator Data'!W85&gt;AF$140,10,IF('Indicator Data'!W85&lt;AF$139,0,10-(AF$140-'Indicator Data'!W85)/(AF$140-AF$139)*10)),1))</f>
        <v>6</v>
      </c>
      <c r="AG83" s="52">
        <f t="shared" si="31"/>
        <v>8</v>
      </c>
      <c r="AH83" s="12">
        <f>IF('Indicator Data'!AP85="No data","x",ROUND(IF('Indicator Data'!AP85&gt;AH$140,10,IF('Indicator Data'!AP85&lt;AH$139,0,10-(AH$140-'Indicator Data'!AP85)/(AH$140-AH$139)*10)),1))</f>
        <v>3.3</v>
      </c>
      <c r="AI83" s="12">
        <f>IF('Indicator Data'!AQ85="No data","x",ROUND(IF('Indicator Data'!AQ85&gt;AI$140,10,IF('Indicator Data'!AQ85&lt;AI$139,0,10-(AI$140-'Indicator Data'!AQ85)/(AI$140-AI$139)*10)),1))</f>
        <v>2.9</v>
      </c>
      <c r="AJ83" s="52">
        <f t="shared" si="32"/>
        <v>3.1</v>
      </c>
      <c r="AK83" s="35">
        <f>'Indicator Data'!AK85+'Indicator Data'!AJ85*0.5+'Indicator Data'!AI85*0.25</f>
        <v>3942.9439108690572</v>
      </c>
      <c r="AL83" s="42">
        <f>AK83/'Indicator Data'!BB85</f>
        <v>3.2546918092935255E-4</v>
      </c>
      <c r="AM83" s="52">
        <f t="shared" si="33"/>
        <v>0</v>
      </c>
      <c r="AN83" s="42">
        <f>IF('Indicator Data'!AL85="No data","x",'Indicator Data'!AL85/'Indicator Data'!BB85)</f>
        <v>3.1704298251884547E-2</v>
      </c>
      <c r="AO83" s="12">
        <f t="shared" si="34"/>
        <v>1.6</v>
      </c>
      <c r="AP83" s="52">
        <f t="shared" si="35"/>
        <v>1.6</v>
      </c>
      <c r="AQ83" s="36">
        <f t="shared" si="36"/>
        <v>4.3</v>
      </c>
      <c r="AR83" s="55">
        <f t="shared" si="37"/>
        <v>2.4</v>
      </c>
      <c r="AU83" s="11">
        <v>4.4000000000000004</v>
      </c>
    </row>
    <row r="84" spans="1:47" s="11" customFormat="1" x14ac:dyDescent="0.25">
      <c r="A84" s="11" t="s">
        <v>404</v>
      </c>
      <c r="B84" s="30" t="s">
        <v>14</v>
      </c>
      <c r="C84" s="30" t="s">
        <v>532</v>
      </c>
      <c r="D84" s="12">
        <f>ROUND(IF('Indicator Data'!O86="No data",IF((0.1284*LN('Indicator Data'!BA86)-0.4735)&gt;D$140,0,IF((0.1284*LN('Indicator Data'!BA86)-0.4735)&lt;D$139,10,(D$140-(0.1284*LN('Indicator Data'!BA86)-0.4735))/(D$140-D$139)*10)),IF('Indicator Data'!O86&gt;D$140,0,IF('Indicator Data'!O86&lt;D$139,10,(D$140-'Indicator Data'!O86)/(D$140-D$139)*10))),1)</f>
        <v>10</v>
      </c>
      <c r="E84" s="12">
        <f>IF('Indicator Data'!P86="No data","x",ROUND(IF('Indicator Data'!P86&gt;E$140,10,IF('Indicator Data'!P86&lt;E$139,0,10-(E$140-'Indicator Data'!P86)/(E$140-E$139)*10)),1))</f>
        <v>10</v>
      </c>
      <c r="F84" s="52">
        <f t="shared" si="19"/>
        <v>10</v>
      </c>
      <c r="G84" s="12">
        <f>IF('Indicator Data'!AG86="No data","x",ROUND(IF('Indicator Data'!AG86&gt;G$140,10,IF('Indicator Data'!AG86&lt;G$139,0,10-(G$140-'Indicator Data'!AG86)/(G$140-G$139)*10)),1))</f>
        <v>10</v>
      </c>
      <c r="H84" s="12">
        <f>IF('Indicator Data'!AH86="No data","x",ROUND(IF('Indicator Data'!AH86&gt;H$140,10,IF('Indicator Data'!AH86&lt;H$139,0,10-(H$140-'Indicator Data'!AH86)/(H$140-H$139)*10)),1))</f>
        <v>3.8</v>
      </c>
      <c r="I84" s="52">
        <f t="shared" si="20"/>
        <v>6.9</v>
      </c>
      <c r="J84" s="35">
        <f>SUM('Indicator Data'!R86,SUM('Indicator Data'!S86:T86)*1000000)</f>
        <v>6931856507</v>
      </c>
      <c r="K84" s="35">
        <f>J84/'Indicator Data'!BD86</f>
        <v>38.850171123918422</v>
      </c>
      <c r="L84" s="12">
        <f t="shared" si="21"/>
        <v>0.8</v>
      </c>
      <c r="M84" s="12">
        <f>IF('Indicator Data'!U86="No data","x",ROUND(IF('Indicator Data'!U86&gt;M$140,10,IF('Indicator Data'!U86&lt;M$139,0,10-(M$140-'Indicator Data'!U86)/(M$140-M$139)*10)),1))</f>
        <v>0.4</v>
      </c>
      <c r="N84" s="125">
        <f>'Indicator Data'!Q86/'Indicator Data'!BD86*1000000</f>
        <v>123.30481318195322</v>
      </c>
      <c r="O84" s="12">
        <f t="shared" si="22"/>
        <v>10</v>
      </c>
      <c r="P84" s="52">
        <f t="shared" si="23"/>
        <v>3.7</v>
      </c>
      <c r="Q84" s="45">
        <f t="shared" si="24"/>
        <v>7.7</v>
      </c>
      <c r="R84" s="35">
        <f>IF(AND('Indicator Data'!AM86="No data",'Indicator Data'!AN86="No data"),0,SUM('Indicator Data'!AM86:AO86))</f>
        <v>0</v>
      </c>
      <c r="S84" s="12">
        <f t="shared" si="25"/>
        <v>0</v>
      </c>
      <c r="T84" s="41">
        <f>R84/'Indicator Data'!$BB86</f>
        <v>0</v>
      </c>
      <c r="U84" s="12">
        <f t="shared" si="26"/>
        <v>0</v>
      </c>
      <c r="V84" s="13">
        <f t="shared" si="27"/>
        <v>0</v>
      </c>
      <c r="W84" s="12">
        <f>IF('Indicator Data'!AB86="No data","x",ROUND(IF('Indicator Data'!AB86&gt;W$140,10,IF('Indicator Data'!AB86&lt;W$139,0,10-(W$140-'Indicator Data'!AB86)/(W$140-W$139)*10)),1))</f>
        <v>1.4</v>
      </c>
      <c r="X84" s="12">
        <f>IF('Indicator Data'!AA86="No data","x",ROUND(IF('Indicator Data'!AA86&gt;X$140,10,IF('Indicator Data'!AA86&lt;X$139,0,10-(X$140-'Indicator Data'!AA86)/(X$140-X$139)*10)),1))</f>
        <v>6</v>
      </c>
      <c r="Y84" s="12">
        <f>IF('Indicator Data'!AF86="No data","x",ROUND(IF('Indicator Data'!AF86&gt;Y$140,10,IF('Indicator Data'!AF86&lt;Y$139,0,10-(Y$140-'Indicator Data'!AF86)/(Y$140-Y$139)*10)),1))</f>
        <v>5.0999999999999996</v>
      </c>
      <c r="Z84" s="129">
        <f>IF('Indicator Data'!AC86="No data","x",'Indicator Data'!AC86/'Indicator Data'!$BB86*100000)</f>
        <v>0</v>
      </c>
      <c r="AA84" s="127">
        <f t="shared" si="28"/>
        <v>0</v>
      </c>
      <c r="AB84" s="129">
        <f>IF('Indicator Data'!AD86="No data","x",'Indicator Data'!AD86/'Indicator Data'!$BB86*100000)</f>
        <v>0.60238374199137656</v>
      </c>
      <c r="AC84" s="127">
        <f t="shared" si="29"/>
        <v>5.9</v>
      </c>
      <c r="AD84" s="52">
        <f t="shared" si="30"/>
        <v>3.7</v>
      </c>
      <c r="AE84" s="12">
        <f>IF('Indicator Data'!V86="No data","x",ROUND(IF('Indicator Data'!V86&gt;AE$140,10,IF('Indicator Data'!V86&lt;AE$139,0,10-(AE$140-'Indicator Data'!V86)/(AE$140-AE$139)*10)),1))</f>
        <v>10</v>
      </c>
      <c r="AF84" s="12">
        <f>IF('Indicator Data'!W86="No data","x",ROUND(IF('Indicator Data'!W86&gt;AF$140,10,IF('Indicator Data'!W86&lt;AF$139,0,10-(AF$140-'Indicator Data'!W86)/(AF$140-AF$139)*10)),1))</f>
        <v>7.5</v>
      </c>
      <c r="AG84" s="52">
        <f t="shared" si="31"/>
        <v>8.8000000000000007</v>
      </c>
      <c r="AH84" s="12">
        <f>IF('Indicator Data'!AP86="No data","x",ROUND(IF('Indicator Data'!AP86&gt;AH$140,10,IF('Indicator Data'!AP86&lt;AH$139,0,10-(AH$140-'Indicator Data'!AP86)/(AH$140-AH$139)*10)),1))</f>
        <v>5.3</v>
      </c>
      <c r="AI84" s="12">
        <f>IF('Indicator Data'!AQ86="No data","x",ROUND(IF('Indicator Data'!AQ86&gt;AI$140,10,IF('Indicator Data'!AQ86&lt;AI$139,0,10-(AI$140-'Indicator Data'!AQ86)/(AI$140-AI$139)*10)),1))</f>
        <v>3.5</v>
      </c>
      <c r="AJ84" s="52">
        <f t="shared" si="32"/>
        <v>4.4000000000000004</v>
      </c>
      <c r="AK84" s="35">
        <f>'Indicator Data'!AK86+'Indicator Data'!AJ86*0.5+'Indicator Data'!AI86*0.25</f>
        <v>2203.1609927758491</v>
      </c>
      <c r="AL84" s="42">
        <f>AK84/'Indicator Data'!BB86</f>
        <v>3.0162462796312552E-4</v>
      </c>
      <c r="AM84" s="52">
        <f t="shared" si="33"/>
        <v>0</v>
      </c>
      <c r="AN84" s="42">
        <f>IF('Indicator Data'!AL86="No data","x",'Indicator Data'!AL86/'Indicator Data'!BB86)</f>
        <v>4.932605306946005E-2</v>
      </c>
      <c r="AO84" s="12">
        <f t="shared" si="34"/>
        <v>2.5</v>
      </c>
      <c r="AP84" s="52">
        <f t="shared" si="35"/>
        <v>2.5</v>
      </c>
      <c r="AQ84" s="36">
        <f t="shared" si="36"/>
        <v>4.7</v>
      </c>
      <c r="AR84" s="55">
        <f t="shared" si="37"/>
        <v>2.7</v>
      </c>
      <c r="AU84" s="11">
        <v>4.7</v>
      </c>
    </row>
    <row r="85" spans="1:47" s="11" customFormat="1" x14ac:dyDescent="0.25">
      <c r="A85" s="11" t="s">
        <v>401</v>
      </c>
      <c r="B85" s="30" t="s">
        <v>14</v>
      </c>
      <c r="C85" s="30" t="s">
        <v>529</v>
      </c>
      <c r="D85" s="12">
        <f>ROUND(IF('Indicator Data'!O87="No data",IF((0.1284*LN('Indicator Data'!BA87)-0.4735)&gt;D$140,0,IF((0.1284*LN('Indicator Data'!BA87)-0.4735)&lt;D$139,10,(D$140-(0.1284*LN('Indicator Data'!BA87)-0.4735))/(D$140-D$139)*10)),IF('Indicator Data'!O87&gt;D$140,0,IF('Indicator Data'!O87&lt;D$139,10,(D$140-'Indicator Data'!O87)/(D$140-D$139)*10))),1)</f>
        <v>10</v>
      </c>
      <c r="E85" s="12">
        <f>IF('Indicator Data'!P87="No data","x",ROUND(IF('Indicator Data'!P87&gt;E$140,10,IF('Indicator Data'!P87&lt;E$139,0,10-(E$140-'Indicator Data'!P87)/(E$140-E$139)*10)),1))</f>
        <v>10</v>
      </c>
      <c r="F85" s="52">
        <f t="shared" si="19"/>
        <v>10</v>
      </c>
      <c r="G85" s="12">
        <f>IF('Indicator Data'!AG87="No data","x",ROUND(IF('Indicator Data'!AG87&gt;G$140,10,IF('Indicator Data'!AG87&lt;G$139,0,10-(G$140-'Indicator Data'!AG87)/(G$140-G$139)*10)),1))</f>
        <v>9.4</v>
      </c>
      <c r="H85" s="12">
        <f>IF('Indicator Data'!AH87="No data","x",ROUND(IF('Indicator Data'!AH87&gt;H$140,10,IF('Indicator Data'!AH87&lt;H$139,0,10-(H$140-'Indicator Data'!AH87)/(H$140-H$139)*10)),1))</f>
        <v>4.5</v>
      </c>
      <c r="I85" s="52">
        <f t="shared" si="20"/>
        <v>7</v>
      </c>
      <c r="J85" s="35">
        <f>SUM('Indicator Data'!R87,SUM('Indicator Data'!S87:T87)*1000000)</f>
        <v>6931856507</v>
      </c>
      <c r="K85" s="35">
        <f>J85/'Indicator Data'!BD87</f>
        <v>38.850171123918422</v>
      </c>
      <c r="L85" s="12">
        <f t="shared" si="21"/>
        <v>0.8</v>
      </c>
      <c r="M85" s="12">
        <f>IF('Indicator Data'!U87="No data","x",ROUND(IF('Indicator Data'!U87&gt;M$140,10,IF('Indicator Data'!U87&lt;M$139,0,10-(M$140-'Indicator Data'!U87)/(M$140-M$139)*10)),1))</f>
        <v>0.4</v>
      </c>
      <c r="N85" s="125">
        <f>'Indicator Data'!Q87/'Indicator Data'!BD87*1000000</f>
        <v>123.30481318195322</v>
      </c>
      <c r="O85" s="12">
        <f t="shared" si="22"/>
        <v>10</v>
      </c>
      <c r="P85" s="52">
        <f t="shared" si="23"/>
        <v>3.7</v>
      </c>
      <c r="Q85" s="45">
        <f t="shared" si="24"/>
        <v>7.7</v>
      </c>
      <c r="R85" s="35">
        <f>IF(AND('Indicator Data'!AM87="No data",'Indicator Data'!AN87="No data"),0,SUM('Indicator Data'!AM87:AO87))</f>
        <v>0</v>
      </c>
      <c r="S85" s="12">
        <f t="shared" si="25"/>
        <v>0</v>
      </c>
      <c r="T85" s="41">
        <f>R85/'Indicator Data'!$BB87</f>
        <v>0</v>
      </c>
      <c r="U85" s="12">
        <f t="shared" si="26"/>
        <v>0</v>
      </c>
      <c r="V85" s="13">
        <f t="shared" si="27"/>
        <v>0</v>
      </c>
      <c r="W85" s="12">
        <f>IF('Indicator Data'!AB87="No data","x",ROUND(IF('Indicator Data'!AB87&gt;W$140,10,IF('Indicator Data'!AB87&lt;W$139,0,10-(W$140-'Indicator Data'!AB87)/(W$140-W$139)*10)),1))</f>
        <v>1.6</v>
      </c>
      <c r="X85" s="12">
        <f>IF('Indicator Data'!AA87="No data","x",ROUND(IF('Indicator Data'!AA87&gt;X$140,10,IF('Indicator Data'!AA87&lt;X$139,0,10-(X$140-'Indicator Data'!AA87)/(X$140-X$139)*10)),1))</f>
        <v>6</v>
      </c>
      <c r="Y85" s="12">
        <f>IF('Indicator Data'!AF87="No data","x",ROUND(IF('Indicator Data'!AF87&gt;Y$140,10,IF('Indicator Data'!AF87&lt;Y$139,0,10-(Y$140-'Indicator Data'!AF87)/(Y$140-Y$139)*10)),1))</f>
        <v>5.0999999999999996</v>
      </c>
      <c r="Z85" s="129">
        <f>IF('Indicator Data'!AC87="No data","x",'Indicator Data'!AC87/'Indicator Data'!$BB87*100000)</f>
        <v>3.689854450001365</v>
      </c>
      <c r="AA85" s="127">
        <f t="shared" si="28"/>
        <v>6.9</v>
      </c>
      <c r="AB85" s="129">
        <f>IF('Indicator Data'!AD87="No data","x",'Indicator Data'!AD87/'Indicator Data'!$BB87*100000)</f>
        <v>2.0909175216674405</v>
      </c>
      <c r="AC85" s="127">
        <f t="shared" si="29"/>
        <v>7.7</v>
      </c>
      <c r="AD85" s="52">
        <f t="shared" si="30"/>
        <v>5.5</v>
      </c>
      <c r="AE85" s="12">
        <f>IF('Indicator Data'!V87="No data","x",ROUND(IF('Indicator Data'!V87&gt;AE$140,10,IF('Indicator Data'!V87&lt;AE$139,0,10-(AE$140-'Indicator Data'!V87)/(AE$140-AE$139)*10)),1))</f>
        <v>10</v>
      </c>
      <c r="AF85" s="12">
        <f>IF('Indicator Data'!W87="No data","x",ROUND(IF('Indicator Data'!W87&gt;AF$140,10,IF('Indicator Data'!W87&lt;AF$139,0,10-(AF$140-'Indicator Data'!W87)/(AF$140-AF$139)*10)),1))</f>
        <v>7.4</v>
      </c>
      <c r="AG85" s="52">
        <f t="shared" si="31"/>
        <v>8.6999999999999993</v>
      </c>
      <c r="AH85" s="12">
        <f>IF('Indicator Data'!AP87="No data","x",ROUND(IF('Indicator Data'!AP87&gt;AH$140,10,IF('Indicator Data'!AP87&lt;AH$139,0,10-(AH$140-'Indicator Data'!AP87)/(AH$140-AH$139)*10)),1))</f>
        <v>4.3</v>
      </c>
      <c r="AI85" s="12">
        <f>IF('Indicator Data'!AQ87="No data","x",ROUND(IF('Indicator Data'!AQ87&gt;AI$140,10,IF('Indicator Data'!AQ87&lt;AI$139,0,10-(AI$140-'Indicator Data'!AQ87)/(AI$140-AI$139)*10)),1))</f>
        <v>3.1</v>
      </c>
      <c r="AJ85" s="52">
        <f t="shared" si="32"/>
        <v>3.7</v>
      </c>
      <c r="AK85" s="35">
        <f>'Indicator Data'!AK87+'Indicator Data'!AJ87*0.5+'Indicator Data'!AI87*0.25</f>
        <v>1255.3783036760242</v>
      </c>
      <c r="AL85" s="42">
        <f>AK85/'Indicator Data'!BB87</f>
        <v>3.088108813502762E-4</v>
      </c>
      <c r="AM85" s="52">
        <f t="shared" si="33"/>
        <v>0</v>
      </c>
      <c r="AN85" s="42">
        <f>IF('Indicator Data'!AL87="No data","x",'Indicator Data'!AL87/'Indicator Data'!BB87)</f>
        <v>1.5857115060239332E-2</v>
      </c>
      <c r="AO85" s="12">
        <f t="shared" si="34"/>
        <v>0.8</v>
      </c>
      <c r="AP85" s="52">
        <f t="shared" si="35"/>
        <v>0.8</v>
      </c>
      <c r="AQ85" s="36">
        <f t="shared" si="36"/>
        <v>4.5999999999999996</v>
      </c>
      <c r="AR85" s="55">
        <f t="shared" si="37"/>
        <v>2.6</v>
      </c>
      <c r="AU85" s="11">
        <v>5.4</v>
      </c>
    </row>
    <row r="86" spans="1:47" s="11" customFormat="1" x14ac:dyDescent="0.25">
      <c r="A86" s="11" t="s">
        <v>403</v>
      </c>
      <c r="B86" s="30" t="s">
        <v>14</v>
      </c>
      <c r="C86" s="30" t="s">
        <v>531</v>
      </c>
      <c r="D86" s="12">
        <f>ROUND(IF('Indicator Data'!O88="No data",IF((0.1284*LN('Indicator Data'!BA88)-0.4735)&gt;D$140,0,IF((0.1284*LN('Indicator Data'!BA88)-0.4735)&lt;D$139,10,(D$140-(0.1284*LN('Indicator Data'!BA88)-0.4735))/(D$140-D$139)*10)),IF('Indicator Data'!O88&gt;D$140,0,IF('Indicator Data'!O88&lt;D$139,10,(D$140-'Indicator Data'!O88)/(D$140-D$139)*10))),1)</f>
        <v>8.4</v>
      </c>
      <c r="E86" s="12">
        <f>IF('Indicator Data'!P88="No data","x",ROUND(IF('Indicator Data'!P88&gt;E$140,10,IF('Indicator Data'!P88&lt;E$139,0,10-(E$140-'Indicator Data'!P88)/(E$140-E$139)*10)),1))</f>
        <v>1.4</v>
      </c>
      <c r="F86" s="52">
        <f t="shared" si="19"/>
        <v>6</v>
      </c>
      <c r="G86" s="12">
        <f>IF('Indicator Data'!AG88="No data","x",ROUND(IF('Indicator Data'!AG88&gt;G$140,10,IF('Indicator Data'!AG88&lt;G$139,0,10-(G$140-'Indicator Data'!AG88)/(G$140-G$139)*10)),1))</f>
        <v>6.5</v>
      </c>
      <c r="H86" s="12">
        <f>IF('Indicator Data'!AH88="No data","x",ROUND(IF('Indicator Data'!AH88&gt;H$140,10,IF('Indicator Data'!AH88&lt;H$139,0,10-(H$140-'Indicator Data'!AH88)/(H$140-H$139)*10)),1))</f>
        <v>2.2999999999999998</v>
      </c>
      <c r="I86" s="52">
        <f t="shared" si="20"/>
        <v>4.4000000000000004</v>
      </c>
      <c r="J86" s="35">
        <f>SUM('Indicator Data'!R88,SUM('Indicator Data'!S88:T88)*1000000)</f>
        <v>6931856507</v>
      </c>
      <c r="K86" s="35">
        <f>J86/'Indicator Data'!BD88</f>
        <v>38.850171123918422</v>
      </c>
      <c r="L86" s="12">
        <f t="shared" si="21"/>
        <v>0.8</v>
      </c>
      <c r="M86" s="12">
        <f>IF('Indicator Data'!U88="No data","x",ROUND(IF('Indicator Data'!U88&gt;M$140,10,IF('Indicator Data'!U88&lt;M$139,0,10-(M$140-'Indicator Data'!U88)/(M$140-M$139)*10)),1))</f>
        <v>0.4</v>
      </c>
      <c r="N86" s="125">
        <f>'Indicator Data'!Q88/'Indicator Data'!BD88*1000000</f>
        <v>123.30481318195322</v>
      </c>
      <c r="O86" s="12">
        <f t="shared" si="22"/>
        <v>10</v>
      </c>
      <c r="P86" s="52">
        <f t="shared" si="23"/>
        <v>3.7</v>
      </c>
      <c r="Q86" s="45">
        <f t="shared" si="24"/>
        <v>5</v>
      </c>
      <c r="R86" s="35">
        <f>IF(AND('Indicator Data'!AM88="No data",'Indicator Data'!AN88="No data"),0,SUM('Indicator Data'!AM88:AO88))</f>
        <v>0</v>
      </c>
      <c r="S86" s="12">
        <f t="shared" si="25"/>
        <v>0</v>
      </c>
      <c r="T86" s="41">
        <f>R86/'Indicator Data'!$BB88</f>
        <v>0</v>
      </c>
      <c r="U86" s="12">
        <f t="shared" si="26"/>
        <v>0</v>
      </c>
      <c r="V86" s="13">
        <f t="shared" si="27"/>
        <v>0</v>
      </c>
      <c r="W86" s="12">
        <f>IF('Indicator Data'!AB88="No data","x",ROUND(IF('Indicator Data'!AB88&gt;W$140,10,IF('Indicator Data'!AB88&lt;W$139,0,10-(W$140-'Indicator Data'!AB88)/(W$140-W$139)*10)),1))</f>
        <v>2.8</v>
      </c>
      <c r="X86" s="12">
        <f>IF('Indicator Data'!AA88="No data","x",ROUND(IF('Indicator Data'!AA88&gt;X$140,10,IF('Indicator Data'!AA88&lt;X$139,0,10-(X$140-'Indicator Data'!AA88)/(X$140-X$139)*10)),1))</f>
        <v>6</v>
      </c>
      <c r="Y86" s="12">
        <f>IF('Indicator Data'!AF88="No data","x",ROUND(IF('Indicator Data'!AF88&gt;Y$140,10,IF('Indicator Data'!AF88&lt;Y$139,0,10-(Y$140-'Indicator Data'!AF88)/(Y$140-Y$139)*10)),1))</f>
        <v>5.0999999999999996</v>
      </c>
      <c r="Z86" s="129">
        <f>IF('Indicator Data'!AC88="No data","x",'Indicator Data'!AC88/'Indicator Data'!$BB88*100000)</f>
        <v>0</v>
      </c>
      <c r="AA86" s="127">
        <f t="shared" si="28"/>
        <v>0</v>
      </c>
      <c r="AB86" s="129">
        <f>IF('Indicator Data'!AD88="No data","x",'Indicator Data'!AD88/'Indicator Data'!$BB88*100000)</f>
        <v>1.1277268194552552</v>
      </c>
      <c r="AC86" s="127">
        <f t="shared" si="29"/>
        <v>6.8</v>
      </c>
      <c r="AD86" s="52">
        <f t="shared" si="30"/>
        <v>4.0999999999999996</v>
      </c>
      <c r="AE86" s="12">
        <f>IF('Indicator Data'!V88="No data","x",ROUND(IF('Indicator Data'!V88&gt;AE$140,10,IF('Indicator Data'!V88&lt;AE$139,0,10-(AE$140-'Indicator Data'!V88)/(AE$140-AE$139)*10)),1))</f>
        <v>5.8</v>
      </c>
      <c r="AF86" s="12">
        <f>IF('Indicator Data'!W88="No data","x",ROUND(IF('Indicator Data'!W88&gt;AF$140,10,IF('Indicator Data'!W88&lt;AF$139,0,10-(AF$140-'Indicator Data'!W88)/(AF$140-AF$139)*10)),1))</f>
        <v>2.6</v>
      </c>
      <c r="AG86" s="52">
        <f t="shared" si="31"/>
        <v>4.2</v>
      </c>
      <c r="AH86" s="12">
        <f>IF('Indicator Data'!AP88="No data","x",ROUND(IF('Indicator Data'!AP88&gt;AH$140,10,IF('Indicator Data'!AP88&lt;AH$139,0,10-(AH$140-'Indicator Data'!AP88)/(AH$140-AH$139)*10)),1))</f>
        <v>0</v>
      </c>
      <c r="AI86" s="12">
        <f>IF('Indicator Data'!AQ88="No data","x",ROUND(IF('Indicator Data'!AQ88&gt;AI$140,10,IF('Indicator Data'!AQ88&lt;AI$139,0,10-(AI$140-'Indicator Data'!AQ88)/(AI$140-AI$139)*10)),1))</f>
        <v>0</v>
      </c>
      <c r="AJ86" s="52">
        <f t="shared" si="32"/>
        <v>0</v>
      </c>
      <c r="AK86" s="35">
        <f>'Indicator Data'!AK88+'Indicator Data'!AJ88*0.5+'Indicator Data'!AI88*0.25</f>
        <v>4496.872649051923</v>
      </c>
      <c r="AL86" s="42">
        <f>AK86/'Indicator Data'!BB88</f>
        <v>1.0789880617043943E-3</v>
      </c>
      <c r="AM86" s="52">
        <f t="shared" si="33"/>
        <v>0.1</v>
      </c>
      <c r="AN86" s="42" t="str">
        <f>IF('Indicator Data'!AL88="No data","x",'Indicator Data'!AL88/'Indicator Data'!BB88)</f>
        <v>x</v>
      </c>
      <c r="AO86" s="12" t="str">
        <f t="shared" si="34"/>
        <v>x</v>
      </c>
      <c r="AP86" s="52" t="str">
        <f t="shared" si="35"/>
        <v>x</v>
      </c>
      <c r="AQ86" s="36">
        <f t="shared" si="36"/>
        <v>2.2999999999999998</v>
      </c>
      <c r="AR86" s="55">
        <f t="shared" si="37"/>
        <v>1.2</v>
      </c>
      <c r="AU86" s="11">
        <v>3.3</v>
      </c>
    </row>
    <row r="87" spans="1:47" s="11" customFormat="1" x14ac:dyDescent="0.25">
      <c r="A87" s="11" t="s">
        <v>405</v>
      </c>
      <c r="B87" s="30" t="s">
        <v>14</v>
      </c>
      <c r="C87" s="30" t="s">
        <v>533</v>
      </c>
      <c r="D87" s="12">
        <f>ROUND(IF('Indicator Data'!O89="No data",IF((0.1284*LN('Indicator Data'!BA89)-0.4735)&gt;D$140,0,IF((0.1284*LN('Indicator Data'!BA89)-0.4735)&lt;D$139,10,(D$140-(0.1284*LN('Indicator Data'!BA89)-0.4735))/(D$140-D$139)*10)),IF('Indicator Data'!O89&gt;D$140,0,IF('Indicator Data'!O89&lt;D$139,10,(D$140-'Indicator Data'!O89)/(D$140-D$139)*10))),1)</f>
        <v>8</v>
      </c>
      <c r="E87" s="12">
        <f>IF('Indicator Data'!P89="No data","x",ROUND(IF('Indicator Data'!P89&gt;E$140,10,IF('Indicator Data'!P89&lt;E$139,0,10-(E$140-'Indicator Data'!P89)/(E$140-E$139)*10)),1))</f>
        <v>1.1000000000000001</v>
      </c>
      <c r="F87" s="52">
        <f t="shared" si="19"/>
        <v>5.5</v>
      </c>
      <c r="G87" s="12">
        <f>IF('Indicator Data'!AG89="No data","x",ROUND(IF('Indicator Data'!AG89&gt;G$140,10,IF('Indicator Data'!AG89&lt;G$139,0,10-(G$140-'Indicator Data'!AG89)/(G$140-G$139)*10)),1))</f>
        <v>5.7</v>
      </c>
      <c r="H87" s="12">
        <f>IF('Indicator Data'!AH89="No data","x",ROUND(IF('Indicator Data'!AH89&gt;H$140,10,IF('Indicator Data'!AH89&lt;H$139,0,10-(H$140-'Indicator Data'!AH89)/(H$140-H$139)*10)),1))</f>
        <v>2.5</v>
      </c>
      <c r="I87" s="52">
        <f t="shared" si="20"/>
        <v>4.0999999999999996</v>
      </c>
      <c r="J87" s="35">
        <f>SUM('Indicator Data'!R89,SUM('Indicator Data'!S89:T89)*1000000)</f>
        <v>6931856507</v>
      </c>
      <c r="K87" s="35">
        <f>J87/'Indicator Data'!BD89</f>
        <v>38.850171123918422</v>
      </c>
      <c r="L87" s="12">
        <f t="shared" si="21"/>
        <v>0.8</v>
      </c>
      <c r="M87" s="12">
        <f>IF('Indicator Data'!U89="No data","x",ROUND(IF('Indicator Data'!U89&gt;M$140,10,IF('Indicator Data'!U89&lt;M$139,0,10-(M$140-'Indicator Data'!U89)/(M$140-M$139)*10)),1))</f>
        <v>0.4</v>
      </c>
      <c r="N87" s="125">
        <f>'Indicator Data'!Q89/'Indicator Data'!BD89*1000000</f>
        <v>123.30481318195322</v>
      </c>
      <c r="O87" s="12">
        <f t="shared" si="22"/>
        <v>10</v>
      </c>
      <c r="P87" s="52">
        <f t="shared" si="23"/>
        <v>3.7</v>
      </c>
      <c r="Q87" s="45">
        <f t="shared" si="24"/>
        <v>4.7</v>
      </c>
      <c r="R87" s="35">
        <f>IF(AND('Indicator Data'!AM89="No data",'Indicator Data'!AN89="No data"),0,SUM('Indicator Data'!AM89:AO89))</f>
        <v>0</v>
      </c>
      <c r="S87" s="12">
        <f t="shared" si="25"/>
        <v>0</v>
      </c>
      <c r="T87" s="41">
        <f>R87/'Indicator Data'!$BB89</f>
        <v>0</v>
      </c>
      <c r="U87" s="12">
        <f t="shared" si="26"/>
        <v>0</v>
      </c>
      <c r="V87" s="13">
        <f t="shared" si="27"/>
        <v>0</v>
      </c>
      <c r="W87" s="12">
        <f>IF('Indicator Data'!AB89="No data","x",ROUND(IF('Indicator Data'!AB89&gt;W$140,10,IF('Indicator Data'!AB89&lt;W$139,0,10-(W$140-'Indicator Data'!AB89)/(W$140-W$139)*10)),1))</f>
        <v>2.8</v>
      </c>
      <c r="X87" s="12">
        <f>IF('Indicator Data'!AA89="No data","x",ROUND(IF('Indicator Data'!AA89&gt;X$140,10,IF('Indicator Data'!AA89&lt;X$139,0,10-(X$140-'Indicator Data'!AA89)/(X$140-X$139)*10)),1))</f>
        <v>6</v>
      </c>
      <c r="Y87" s="12">
        <f>IF('Indicator Data'!AF89="No data","x",ROUND(IF('Indicator Data'!AF89&gt;Y$140,10,IF('Indicator Data'!AF89&lt;Y$139,0,10-(Y$140-'Indicator Data'!AF89)/(Y$140-Y$139)*10)),1))</f>
        <v>5.0999999999999996</v>
      </c>
      <c r="Z87" s="129">
        <f>IF('Indicator Data'!AC89="No data","x",'Indicator Data'!AC89/'Indicator Data'!$BB89*100000)</f>
        <v>43.234767099135539</v>
      </c>
      <c r="AA87" s="127">
        <f t="shared" si="28"/>
        <v>9.8000000000000007</v>
      </c>
      <c r="AB87" s="129">
        <f>IF('Indicator Data'!AD89="No data","x",'Indicator Data'!AD89/'Indicator Data'!$BB89*100000)</f>
        <v>0.23137872300760609</v>
      </c>
      <c r="AC87" s="127">
        <f t="shared" si="29"/>
        <v>4.5</v>
      </c>
      <c r="AD87" s="52">
        <f t="shared" si="30"/>
        <v>5.6</v>
      </c>
      <c r="AE87" s="12">
        <f>IF('Indicator Data'!V89="No data","x",ROUND(IF('Indicator Data'!V89&gt;AE$140,10,IF('Indicator Data'!V89&lt;AE$139,0,10-(AE$140-'Indicator Data'!V89)/(AE$140-AE$139)*10)),1))</f>
        <v>3.5</v>
      </c>
      <c r="AF87" s="12">
        <f>IF('Indicator Data'!W89="No data","x",ROUND(IF('Indicator Data'!W89&gt;AF$140,10,IF('Indicator Data'!W89&lt;AF$139,0,10-(AF$140-'Indicator Data'!W89)/(AF$140-AF$139)*10)),1))</f>
        <v>3.8</v>
      </c>
      <c r="AG87" s="52">
        <f t="shared" si="31"/>
        <v>3.7</v>
      </c>
      <c r="AH87" s="12">
        <f>IF('Indicator Data'!AP89="No data","x",ROUND(IF('Indicator Data'!AP89&gt;AH$140,10,IF('Indicator Data'!AP89&lt;AH$139,0,10-(AH$140-'Indicator Data'!AP89)/(AH$140-AH$139)*10)),1))</f>
        <v>0.9</v>
      </c>
      <c r="AI87" s="12">
        <f>IF('Indicator Data'!AQ89="No data","x",ROUND(IF('Indicator Data'!AQ89&gt;AI$140,10,IF('Indicator Data'!AQ89&lt;AI$139,0,10-(AI$140-'Indicator Data'!AQ89)/(AI$140-AI$139)*10)),1))</f>
        <v>0</v>
      </c>
      <c r="AJ87" s="52">
        <f t="shared" si="32"/>
        <v>0.5</v>
      </c>
      <c r="AK87" s="35">
        <f>'Indicator Data'!AK89+'Indicator Data'!AJ89*0.5+'Indicator Data'!AI89*0.25</f>
        <v>1622.399232798482</v>
      </c>
      <c r="AL87" s="42">
        <f>AK87/'Indicator Data'!BB89</f>
        <v>5.3626951813347506E-4</v>
      </c>
      <c r="AM87" s="52">
        <f t="shared" si="33"/>
        <v>0.1</v>
      </c>
      <c r="AN87" s="42" t="str">
        <f>IF('Indicator Data'!AL89="No data","x",'Indicator Data'!AL89/'Indicator Data'!BB89)</f>
        <v>x</v>
      </c>
      <c r="AO87" s="12" t="str">
        <f t="shared" si="34"/>
        <v>x</v>
      </c>
      <c r="AP87" s="52" t="str">
        <f t="shared" si="35"/>
        <v>x</v>
      </c>
      <c r="AQ87" s="36">
        <f t="shared" si="36"/>
        <v>2.8</v>
      </c>
      <c r="AR87" s="55">
        <f t="shared" si="37"/>
        <v>1.5</v>
      </c>
      <c r="AU87" s="11">
        <v>3.1</v>
      </c>
    </row>
    <row r="88" spans="1:47" s="11" customFormat="1" x14ac:dyDescent="0.25">
      <c r="A88" s="11" t="s">
        <v>406</v>
      </c>
      <c r="B88" s="30" t="s">
        <v>14</v>
      </c>
      <c r="C88" s="30" t="s">
        <v>534</v>
      </c>
      <c r="D88" s="12">
        <f>ROUND(IF('Indicator Data'!O90="No data",IF((0.1284*LN('Indicator Data'!BA90)-0.4735)&gt;D$140,0,IF((0.1284*LN('Indicator Data'!BA90)-0.4735)&lt;D$139,10,(D$140-(0.1284*LN('Indicator Data'!BA90)-0.4735))/(D$140-D$139)*10)),IF('Indicator Data'!O90&gt;D$140,0,IF('Indicator Data'!O90&lt;D$139,10,(D$140-'Indicator Data'!O90)/(D$140-D$139)*10))),1)</f>
        <v>4.3</v>
      </c>
      <c r="E88" s="12">
        <f>IF('Indicator Data'!P90="No data","x",ROUND(IF('Indicator Data'!P90&gt;E$140,10,IF('Indicator Data'!P90&lt;E$139,0,10-(E$140-'Indicator Data'!P90)/(E$140-E$139)*10)),1))</f>
        <v>0</v>
      </c>
      <c r="F88" s="52">
        <f t="shared" si="19"/>
        <v>2.4</v>
      </c>
      <c r="G88" s="12">
        <f>IF('Indicator Data'!AG90="No data","x",ROUND(IF('Indicator Data'!AG90&gt;G$140,10,IF('Indicator Data'!AG90&lt;G$139,0,10-(G$140-'Indicator Data'!AG90)/(G$140-G$139)*10)),1))</f>
        <v>6.5</v>
      </c>
      <c r="H88" s="12">
        <f>IF('Indicator Data'!AH90="No data","x",ROUND(IF('Indicator Data'!AH90&gt;H$140,10,IF('Indicator Data'!AH90&lt;H$139,0,10-(H$140-'Indicator Data'!AH90)/(H$140-H$139)*10)),1))</f>
        <v>0</v>
      </c>
      <c r="I88" s="52">
        <f t="shared" si="20"/>
        <v>3.3</v>
      </c>
      <c r="J88" s="35">
        <f>SUM('Indicator Data'!R90,SUM('Indicator Data'!S90:T90)*1000000)</f>
        <v>6931856507</v>
      </c>
      <c r="K88" s="35">
        <f>J88/'Indicator Data'!BD90</f>
        <v>38.850171123918422</v>
      </c>
      <c r="L88" s="12">
        <f t="shared" si="21"/>
        <v>0.8</v>
      </c>
      <c r="M88" s="12">
        <f>IF('Indicator Data'!U90="No data","x",ROUND(IF('Indicator Data'!U90&gt;M$140,10,IF('Indicator Data'!U90&lt;M$139,0,10-(M$140-'Indicator Data'!U90)/(M$140-M$139)*10)),1))</f>
        <v>0.4</v>
      </c>
      <c r="N88" s="125">
        <f>'Indicator Data'!Q90/'Indicator Data'!BD90*1000000</f>
        <v>123.30481318195322</v>
      </c>
      <c r="O88" s="12">
        <f t="shared" si="22"/>
        <v>10</v>
      </c>
      <c r="P88" s="52">
        <f t="shared" si="23"/>
        <v>3.7</v>
      </c>
      <c r="Q88" s="45">
        <f t="shared" si="24"/>
        <v>3</v>
      </c>
      <c r="R88" s="35">
        <f>IF(AND('Indicator Data'!AM90="No data",'Indicator Data'!AN90="No data"),0,SUM('Indicator Data'!AM90:AO90))</f>
        <v>0</v>
      </c>
      <c r="S88" s="12">
        <f t="shared" si="25"/>
        <v>0</v>
      </c>
      <c r="T88" s="41">
        <f>R88/'Indicator Data'!$BB90</f>
        <v>0</v>
      </c>
      <c r="U88" s="12">
        <f t="shared" si="26"/>
        <v>0</v>
      </c>
      <c r="V88" s="13">
        <f t="shared" si="27"/>
        <v>0</v>
      </c>
      <c r="W88" s="12">
        <f>IF('Indicator Data'!AB90="No data","x",ROUND(IF('Indicator Data'!AB90&gt;W$140,10,IF('Indicator Data'!AB90&lt;W$139,0,10-(W$140-'Indicator Data'!AB90)/(W$140-W$139)*10)),1))</f>
        <v>4.4000000000000004</v>
      </c>
      <c r="X88" s="12">
        <f>IF('Indicator Data'!AA90="No data","x",ROUND(IF('Indicator Data'!AA90&gt;X$140,10,IF('Indicator Data'!AA90&lt;X$139,0,10-(X$140-'Indicator Data'!AA90)/(X$140-X$139)*10)),1))</f>
        <v>6</v>
      </c>
      <c r="Y88" s="12">
        <f>IF('Indicator Data'!AF90="No data","x",ROUND(IF('Indicator Data'!AF90&gt;Y$140,10,IF('Indicator Data'!AF90&lt;Y$139,0,10-(Y$140-'Indicator Data'!AF90)/(Y$140-Y$139)*10)),1))</f>
        <v>5.0999999999999996</v>
      </c>
      <c r="Z88" s="129">
        <f>IF('Indicator Data'!AC90="No data","x",'Indicator Data'!AC90/'Indicator Data'!$BB90*100000)</f>
        <v>0.28910793097740883</v>
      </c>
      <c r="AA88" s="127">
        <f t="shared" si="28"/>
        <v>3.9</v>
      </c>
      <c r="AB88" s="129">
        <f>IF('Indicator Data'!AD90="No data","x",'Indicator Data'!AD90/'Indicator Data'!$BB90*100000)</f>
        <v>2.465448189168459</v>
      </c>
      <c r="AC88" s="127">
        <f t="shared" si="29"/>
        <v>8</v>
      </c>
      <c r="AD88" s="52">
        <f t="shared" si="30"/>
        <v>5.5</v>
      </c>
      <c r="AE88" s="12">
        <f>IF('Indicator Data'!V90="No data","x",ROUND(IF('Indicator Data'!V90&gt;AE$140,10,IF('Indicator Data'!V90&lt;AE$139,0,10-(AE$140-'Indicator Data'!V90)/(AE$140-AE$139)*10)),1))</f>
        <v>3.8</v>
      </c>
      <c r="AF88" s="12">
        <f>IF('Indicator Data'!W90="No data","x",ROUND(IF('Indicator Data'!W90&gt;AF$140,10,IF('Indicator Data'!W90&lt;AF$139,0,10-(AF$140-'Indicator Data'!W90)/(AF$140-AF$139)*10)),1))</f>
        <v>2.2000000000000002</v>
      </c>
      <c r="AG88" s="52">
        <f t="shared" si="31"/>
        <v>3</v>
      </c>
      <c r="AH88" s="12">
        <f>IF('Indicator Data'!AP90="No data","x",ROUND(IF('Indicator Data'!AP90&gt;AH$140,10,IF('Indicator Data'!AP90&lt;AH$139,0,10-(AH$140-'Indicator Data'!AP90)/(AH$140-AH$139)*10)),1))</f>
        <v>0.1</v>
      </c>
      <c r="AI88" s="12">
        <f>IF('Indicator Data'!AQ90="No data","x",ROUND(IF('Indicator Data'!AQ90&gt;AI$140,10,IF('Indicator Data'!AQ90&lt;AI$139,0,10-(AI$140-'Indicator Data'!AQ90)/(AI$140-AI$139)*10)),1))</f>
        <v>0</v>
      </c>
      <c r="AJ88" s="52">
        <f t="shared" si="32"/>
        <v>0.1</v>
      </c>
      <c r="AK88" s="35">
        <f>'Indicator Data'!AK90+'Indicator Data'!AJ90*0.5+'Indicator Data'!AI90*0.25</f>
        <v>442.18790335096418</v>
      </c>
      <c r="AL88" s="42">
        <f>AK88/'Indicator Data'!BB90</f>
        <v>3.5511119400287691E-5</v>
      </c>
      <c r="AM88" s="52">
        <f t="shared" si="33"/>
        <v>0</v>
      </c>
      <c r="AN88" s="42" t="str">
        <f>IF('Indicator Data'!AL90="No data","x",'Indicator Data'!AL90/'Indicator Data'!BB90)</f>
        <v>x</v>
      </c>
      <c r="AO88" s="12" t="str">
        <f t="shared" si="34"/>
        <v>x</v>
      </c>
      <c r="AP88" s="52" t="str">
        <f t="shared" si="35"/>
        <v>x</v>
      </c>
      <c r="AQ88" s="36">
        <f t="shared" si="36"/>
        <v>2.5</v>
      </c>
      <c r="AR88" s="55">
        <f t="shared" si="37"/>
        <v>1.3</v>
      </c>
      <c r="AU88" s="11">
        <v>3.3</v>
      </c>
    </row>
    <row r="89" spans="1:47" s="11" customFormat="1" x14ac:dyDescent="0.25">
      <c r="A89" s="11" t="s">
        <v>407</v>
      </c>
      <c r="B89" s="30" t="s">
        <v>14</v>
      </c>
      <c r="C89" s="30" t="s">
        <v>535</v>
      </c>
      <c r="D89" s="12">
        <f>ROUND(IF('Indicator Data'!O91="No data",IF((0.1284*LN('Indicator Data'!BA91)-0.4735)&gt;D$140,0,IF((0.1284*LN('Indicator Data'!BA91)-0.4735)&lt;D$139,10,(D$140-(0.1284*LN('Indicator Data'!BA91)-0.4735))/(D$140-D$139)*10)),IF('Indicator Data'!O91&gt;D$140,0,IF('Indicator Data'!O91&lt;D$139,10,(D$140-'Indicator Data'!O91)/(D$140-D$139)*10))),1)</f>
        <v>8.5</v>
      </c>
      <c r="E89" s="12">
        <f>IF('Indicator Data'!P91="No data","x",ROUND(IF('Indicator Data'!P91&gt;E$140,10,IF('Indicator Data'!P91&lt;E$139,0,10-(E$140-'Indicator Data'!P91)/(E$140-E$139)*10)),1))</f>
        <v>4.5</v>
      </c>
      <c r="F89" s="52">
        <f t="shared" si="19"/>
        <v>7</v>
      </c>
      <c r="G89" s="12">
        <f>IF('Indicator Data'!AG91="No data","x",ROUND(IF('Indicator Data'!AG91&gt;G$140,10,IF('Indicator Data'!AG91&lt;G$139,0,10-(G$140-'Indicator Data'!AG91)/(G$140-G$139)*10)),1))</f>
        <v>10</v>
      </c>
      <c r="H89" s="12">
        <f>IF('Indicator Data'!AH91="No data","x",ROUND(IF('Indicator Data'!AH91&gt;H$140,10,IF('Indicator Data'!AH91&lt;H$139,0,10-(H$140-'Indicator Data'!AH91)/(H$140-H$139)*10)),1))</f>
        <v>4</v>
      </c>
      <c r="I89" s="52">
        <f t="shared" si="20"/>
        <v>7</v>
      </c>
      <c r="J89" s="35">
        <f>SUM('Indicator Data'!R91,SUM('Indicator Data'!S91:T91)*1000000)</f>
        <v>6931856507</v>
      </c>
      <c r="K89" s="35">
        <f>J89/'Indicator Data'!BD91</f>
        <v>38.850171123918422</v>
      </c>
      <c r="L89" s="12">
        <f t="shared" si="21"/>
        <v>0.8</v>
      </c>
      <c r="M89" s="12">
        <f>IF('Indicator Data'!U91="No data","x",ROUND(IF('Indicator Data'!U91&gt;M$140,10,IF('Indicator Data'!U91&lt;M$139,0,10-(M$140-'Indicator Data'!U91)/(M$140-M$139)*10)),1))</f>
        <v>0.4</v>
      </c>
      <c r="N89" s="125">
        <f>'Indicator Data'!Q91/'Indicator Data'!BD91*1000000</f>
        <v>123.30481318195322</v>
      </c>
      <c r="O89" s="12">
        <f t="shared" si="22"/>
        <v>10</v>
      </c>
      <c r="P89" s="52">
        <f t="shared" si="23"/>
        <v>3.7</v>
      </c>
      <c r="Q89" s="45">
        <f t="shared" si="24"/>
        <v>6.2</v>
      </c>
      <c r="R89" s="35">
        <f>IF(AND('Indicator Data'!AM91="No data",'Indicator Data'!AN91="No data"),0,SUM('Indicator Data'!AM91:AO91))</f>
        <v>0</v>
      </c>
      <c r="S89" s="12">
        <f t="shared" si="25"/>
        <v>0</v>
      </c>
      <c r="T89" s="41">
        <f>R89/'Indicator Data'!$BB91</f>
        <v>0</v>
      </c>
      <c r="U89" s="12">
        <f t="shared" si="26"/>
        <v>0</v>
      </c>
      <c r="V89" s="13">
        <f t="shared" si="27"/>
        <v>0</v>
      </c>
      <c r="W89" s="12">
        <f>IF('Indicator Data'!AB91="No data","x",ROUND(IF('Indicator Data'!AB91&gt;W$140,10,IF('Indicator Data'!AB91&lt;W$139,0,10-(W$140-'Indicator Data'!AB91)/(W$140-W$139)*10)),1))</f>
        <v>10</v>
      </c>
      <c r="X89" s="12">
        <f>IF('Indicator Data'!AA91="No data","x",ROUND(IF('Indicator Data'!AA91&gt;X$140,10,IF('Indicator Data'!AA91&lt;X$139,0,10-(X$140-'Indicator Data'!AA91)/(X$140-X$139)*10)),1))</f>
        <v>6</v>
      </c>
      <c r="Y89" s="12">
        <f>IF('Indicator Data'!AF91="No data","x",ROUND(IF('Indicator Data'!AF91&gt;Y$140,10,IF('Indicator Data'!AF91&lt;Y$139,0,10-(Y$140-'Indicator Data'!AF91)/(Y$140-Y$139)*10)),1))</f>
        <v>5.0999999999999996</v>
      </c>
      <c r="Z89" s="129">
        <f>IF('Indicator Data'!AC91="No data","x",'Indicator Data'!AC91/'Indicator Data'!$BB91*100000)</f>
        <v>5.6290942529525889</v>
      </c>
      <c r="AA89" s="127">
        <f t="shared" si="28"/>
        <v>7.4</v>
      </c>
      <c r="AB89" s="129">
        <f>IF('Indicator Data'!AD91="No data","x",'Indicator Data'!AD91/'Indicator Data'!$BB91*100000)</f>
        <v>1.2891055541112799</v>
      </c>
      <c r="AC89" s="127">
        <f t="shared" si="29"/>
        <v>7</v>
      </c>
      <c r="AD89" s="52">
        <f t="shared" si="30"/>
        <v>7.1</v>
      </c>
      <c r="AE89" s="12">
        <f>IF('Indicator Data'!V91="No data","x",ROUND(IF('Indicator Data'!V91&gt;AE$140,10,IF('Indicator Data'!V91&lt;AE$139,0,10-(AE$140-'Indicator Data'!V91)/(AE$140-AE$139)*10)),1))</f>
        <v>9.3000000000000007</v>
      </c>
      <c r="AF89" s="12">
        <f>IF('Indicator Data'!W91="No data","x",ROUND(IF('Indicator Data'!W91&gt;AF$140,10,IF('Indicator Data'!W91&lt;AF$139,0,10-(AF$140-'Indicator Data'!W91)/(AF$140-AF$139)*10)),1))</f>
        <v>3.2</v>
      </c>
      <c r="AG89" s="52">
        <f t="shared" si="31"/>
        <v>6.3</v>
      </c>
      <c r="AH89" s="12">
        <f>IF('Indicator Data'!AP91="No data","x",ROUND(IF('Indicator Data'!AP91&gt;AH$140,10,IF('Indicator Data'!AP91&lt;AH$139,0,10-(AH$140-'Indicator Data'!AP91)/(AH$140-AH$139)*10)),1))</f>
        <v>0</v>
      </c>
      <c r="AI89" s="12">
        <f>IF('Indicator Data'!AQ91="No data","x",ROUND(IF('Indicator Data'!AQ91&gt;AI$140,10,IF('Indicator Data'!AQ91&lt;AI$139,0,10-(AI$140-'Indicator Data'!AQ91)/(AI$140-AI$139)*10)),1))</f>
        <v>0</v>
      </c>
      <c r="AJ89" s="52">
        <f t="shared" si="32"/>
        <v>0</v>
      </c>
      <c r="AK89" s="35">
        <f>'Indicator Data'!AK91+'Indicator Data'!AJ91*0.5+'Indicator Data'!AI91*0.25</f>
        <v>79.558597453024433</v>
      </c>
      <c r="AL89" s="42">
        <f>AK89/'Indicator Data'!BB91</f>
        <v>3.4186476617999111E-5</v>
      </c>
      <c r="AM89" s="52">
        <f t="shared" si="33"/>
        <v>0</v>
      </c>
      <c r="AN89" s="42" t="str">
        <f>IF('Indicator Data'!AL91="No data","x",'Indicator Data'!AL91/'Indicator Data'!BB91)</f>
        <v>x</v>
      </c>
      <c r="AO89" s="12" t="str">
        <f t="shared" si="34"/>
        <v>x</v>
      </c>
      <c r="AP89" s="52" t="str">
        <f t="shared" si="35"/>
        <v>x</v>
      </c>
      <c r="AQ89" s="36">
        <f t="shared" si="36"/>
        <v>4.0999999999999996</v>
      </c>
      <c r="AR89" s="55">
        <f t="shared" si="37"/>
        <v>2.2999999999999998</v>
      </c>
      <c r="AU89" s="11">
        <v>4.4000000000000004</v>
      </c>
    </row>
    <row r="90" spans="1:47" s="11" customFormat="1" x14ac:dyDescent="0.25">
      <c r="A90" s="11" t="s">
        <v>13</v>
      </c>
      <c r="B90" s="30" t="s">
        <v>14</v>
      </c>
      <c r="C90" s="30" t="s">
        <v>536</v>
      </c>
      <c r="D90" s="12">
        <f>ROUND(IF('Indicator Data'!O92="No data",IF((0.1284*LN('Indicator Data'!BA92)-0.4735)&gt;D$140,0,IF((0.1284*LN('Indicator Data'!BA92)-0.4735)&lt;D$139,10,(D$140-(0.1284*LN('Indicator Data'!BA92)-0.4735))/(D$140-D$139)*10)),IF('Indicator Data'!O92&gt;D$140,0,IF('Indicator Data'!O92&lt;D$139,10,(D$140-'Indicator Data'!O92)/(D$140-D$139)*10))),1)</f>
        <v>9.6</v>
      </c>
      <c r="E90" s="12">
        <f>IF('Indicator Data'!P92="No data","x",ROUND(IF('Indicator Data'!P92&gt;E$140,10,IF('Indicator Data'!P92&lt;E$139,0,10-(E$140-'Indicator Data'!P92)/(E$140-E$139)*10)),1))</f>
        <v>6.1</v>
      </c>
      <c r="F90" s="52">
        <f t="shared" si="19"/>
        <v>8.4</v>
      </c>
      <c r="G90" s="12">
        <f>IF('Indicator Data'!AG92="No data","x",ROUND(IF('Indicator Data'!AG92&gt;G$140,10,IF('Indicator Data'!AG92&lt;G$139,0,10-(G$140-'Indicator Data'!AG92)/(G$140-G$139)*10)),1))</f>
        <v>8</v>
      </c>
      <c r="H90" s="12">
        <f>IF('Indicator Data'!AH92="No data","x",ROUND(IF('Indicator Data'!AH92&gt;H$140,10,IF('Indicator Data'!AH92&lt;H$139,0,10-(H$140-'Indicator Data'!AH92)/(H$140-H$139)*10)),1))</f>
        <v>3.3</v>
      </c>
      <c r="I90" s="52">
        <f t="shared" si="20"/>
        <v>5.7</v>
      </c>
      <c r="J90" s="35">
        <f>SUM('Indicator Data'!R92,SUM('Indicator Data'!S92:T92)*1000000)</f>
        <v>6931856507</v>
      </c>
      <c r="K90" s="35">
        <f>J90/'Indicator Data'!BD92</f>
        <v>38.850171123918422</v>
      </c>
      <c r="L90" s="12">
        <f t="shared" si="21"/>
        <v>0.8</v>
      </c>
      <c r="M90" s="12">
        <f>IF('Indicator Data'!U92="No data","x",ROUND(IF('Indicator Data'!U92&gt;M$140,10,IF('Indicator Data'!U92&lt;M$139,0,10-(M$140-'Indicator Data'!U92)/(M$140-M$139)*10)),1))</f>
        <v>0.4</v>
      </c>
      <c r="N90" s="125">
        <f>'Indicator Data'!Q92/'Indicator Data'!BD92*1000000</f>
        <v>123.30481318195322</v>
      </c>
      <c r="O90" s="12">
        <f t="shared" si="22"/>
        <v>10</v>
      </c>
      <c r="P90" s="52">
        <f t="shared" si="23"/>
        <v>3.7</v>
      </c>
      <c r="Q90" s="45">
        <f t="shared" si="24"/>
        <v>6.6</v>
      </c>
      <c r="R90" s="35">
        <f>IF(AND('Indicator Data'!AM92="No data",'Indicator Data'!AN92="No data"),0,SUM('Indicator Data'!AM92:AO92))</f>
        <v>0</v>
      </c>
      <c r="S90" s="12">
        <f t="shared" si="25"/>
        <v>0</v>
      </c>
      <c r="T90" s="41">
        <f>R90/'Indicator Data'!$BB92</f>
        <v>0</v>
      </c>
      <c r="U90" s="12">
        <f t="shared" si="26"/>
        <v>0</v>
      </c>
      <c r="V90" s="13">
        <f t="shared" si="27"/>
        <v>0</v>
      </c>
      <c r="W90" s="12">
        <f>IF('Indicator Data'!AB92="No data","x",ROUND(IF('Indicator Data'!AB92&gt;W$140,10,IF('Indicator Data'!AB92&lt;W$139,0,10-(W$140-'Indicator Data'!AB92)/(W$140-W$139)*10)),1))</f>
        <v>2.4</v>
      </c>
      <c r="X90" s="12">
        <f>IF('Indicator Data'!AA92="No data","x",ROUND(IF('Indicator Data'!AA92&gt;X$140,10,IF('Indicator Data'!AA92&lt;X$139,0,10-(X$140-'Indicator Data'!AA92)/(X$140-X$139)*10)),1))</f>
        <v>6</v>
      </c>
      <c r="Y90" s="12">
        <f>IF('Indicator Data'!AF92="No data","x",ROUND(IF('Indicator Data'!AF92&gt;Y$140,10,IF('Indicator Data'!AF92&lt;Y$139,0,10-(Y$140-'Indicator Data'!AF92)/(Y$140-Y$139)*10)),1))</f>
        <v>5.0999999999999996</v>
      </c>
      <c r="Z90" s="129">
        <f>IF('Indicator Data'!AC92="No data","x",'Indicator Data'!AC92/'Indicator Data'!$BB92*100000)</f>
        <v>0</v>
      </c>
      <c r="AA90" s="127">
        <f t="shared" si="28"/>
        <v>0</v>
      </c>
      <c r="AB90" s="129">
        <f>IF('Indicator Data'!AD92="No data","x",'Indicator Data'!AD92/'Indicator Data'!$BB92*100000)</f>
        <v>2.0771719807649842</v>
      </c>
      <c r="AC90" s="127">
        <f t="shared" si="29"/>
        <v>7.7</v>
      </c>
      <c r="AD90" s="52">
        <f t="shared" si="30"/>
        <v>4.2</v>
      </c>
      <c r="AE90" s="12">
        <f>IF('Indicator Data'!V92="No data","x",ROUND(IF('Indicator Data'!V92&gt;AE$140,10,IF('Indicator Data'!V92&lt;AE$139,0,10-(AE$140-'Indicator Data'!V92)/(AE$140-AE$139)*10)),1))</f>
        <v>10</v>
      </c>
      <c r="AF90" s="12">
        <f>IF('Indicator Data'!W92="No data","x",ROUND(IF('Indicator Data'!W92&gt;AF$140,10,IF('Indicator Data'!W92&lt;AF$139,0,10-(AF$140-'Indicator Data'!W92)/(AF$140-AF$139)*10)),1))</f>
        <v>3.8</v>
      </c>
      <c r="AG90" s="52">
        <f t="shared" si="31"/>
        <v>6.9</v>
      </c>
      <c r="AH90" s="12">
        <f>IF('Indicator Data'!AP92="No data","x",ROUND(IF('Indicator Data'!AP92&gt;AH$140,10,IF('Indicator Data'!AP92&lt;AH$139,0,10-(AH$140-'Indicator Data'!AP92)/(AH$140-AH$139)*10)),1))</f>
        <v>1.1000000000000001</v>
      </c>
      <c r="AI90" s="12">
        <f>IF('Indicator Data'!AQ92="No data","x",ROUND(IF('Indicator Data'!AQ92&gt;AI$140,10,IF('Indicator Data'!AQ92&lt;AI$139,0,10-(AI$140-'Indicator Data'!AQ92)/(AI$140-AI$139)*10)),1))</f>
        <v>1.8</v>
      </c>
      <c r="AJ90" s="52">
        <f t="shared" si="32"/>
        <v>1.5</v>
      </c>
      <c r="AK90" s="35">
        <f>'Indicator Data'!AK92+'Indicator Data'!AJ92*0.5+'Indicator Data'!AI92*0.25</f>
        <v>1531.2897089707676</v>
      </c>
      <c r="AL90" s="42">
        <f>AK90/'Indicator Data'!BB92</f>
        <v>3.0881088135027625E-4</v>
      </c>
      <c r="AM90" s="52">
        <f t="shared" si="33"/>
        <v>0</v>
      </c>
      <c r="AN90" s="42">
        <f>IF('Indicator Data'!AL92="No data","x",'Indicator Data'!AL92/'Indicator Data'!BB92)</f>
        <v>0</v>
      </c>
      <c r="AO90" s="12">
        <f t="shared" si="34"/>
        <v>0</v>
      </c>
      <c r="AP90" s="52">
        <f t="shared" si="35"/>
        <v>0</v>
      </c>
      <c r="AQ90" s="36">
        <f t="shared" si="36"/>
        <v>3</v>
      </c>
      <c r="AR90" s="55">
        <f t="shared" si="37"/>
        <v>1.6</v>
      </c>
      <c r="AU90" s="11">
        <v>3.4</v>
      </c>
    </row>
    <row r="91" spans="1:47" s="11" customFormat="1" x14ac:dyDescent="0.25">
      <c r="A91" s="11" t="s">
        <v>408</v>
      </c>
      <c r="B91" s="30" t="s">
        <v>14</v>
      </c>
      <c r="C91" s="30" t="s">
        <v>537</v>
      </c>
      <c r="D91" s="12">
        <f>ROUND(IF('Indicator Data'!O93="No data",IF((0.1284*LN('Indicator Data'!BA93)-0.4735)&gt;D$140,0,IF((0.1284*LN('Indicator Data'!BA93)-0.4735)&lt;D$139,10,(D$140-(0.1284*LN('Indicator Data'!BA93)-0.4735))/(D$140-D$139)*10)),IF('Indicator Data'!O93&gt;D$140,0,IF('Indicator Data'!O93&lt;D$139,10,(D$140-'Indicator Data'!O93)/(D$140-D$139)*10))),1)</f>
        <v>6.3</v>
      </c>
      <c r="E91" s="12">
        <f>IF('Indicator Data'!P93="No data","x",ROUND(IF('Indicator Data'!P93&gt;E$140,10,IF('Indicator Data'!P93&lt;E$139,0,10-(E$140-'Indicator Data'!P93)/(E$140-E$139)*10)),1))</f>
        <v>1.4</v>
      </c>
      <c r="F91" s="52">
        <f t="shared" si="19"/>
        <v>4.3</v>
      </c>
      <c r="G91" s="12">
        <f>IF('Indicator Data'!AG93="No data","x",ROUND(IF('Indicator Data'!AG93&gt;G$140,10,IF('Indicator Data'!AG93&lt;G$139,0,10-(G$140-'Indicator Data'!AG93)/(G$140-G$139)*10)),1))</f>
        <v>7</v>
      </c>
      <c r="H91" s="12">
        <f>IF('Indicator Data'!AH93="No data","x",ROUND(IF('Indicator Data'!AH93&gt;H$140,10,IF('Indicator Data'!AH93&lt;H$139,0,10-(H$140-'Indicator Data'!AH93)/(H$140-H$139)*10)),1))</f>
        <v>0.8</v>
      </c>
      <c r="I91" s="52">
        <f t="shared" si="20"/>
        <v>3.9</v>
      </c>
      <c r="J91" s="35">
        <f>SUM('Indicator Data'!R93,SUM('Indicator Data'!S93:T93)*1000000)</f>
        <v>6931856507</v>
      </c>
      <c r="K91" s="35">
        <f>J91/'Indicator Data'!BD93</f>
        <v>38.850171123918422</v>
      </c>
      <c r="L91" s="12">
        <f t="shared" si="21"/>
        <v>0.8</v>
      </c>
      <c r="M91" s="12">
        <f>IF('Indicator Data'!U93="No data","x",ROUND(IF('Indicator Data'!U93&gt;M$140,10,IF('Indicator Data'!U93&lt;M$139,0,10-(M$140-'Indicator Data'!U93)/(M$140-M$139)*10)),1))</f>
        <v>0.4</v>
      </c>
      <c r="N91" s="125">
        <f>'Indicator Data'!Q93/'Indicator Data'!BD93*1000000</f>
        <v>123.30481318195322</v>
      </c>
      <c r="O91" s="12">
        <f t="shared" si="22"/>
        <v>10</v>
      </c>
      <c r="P91" s="52">
        <f t="shared" si="23"/>
        <v>3.7</v>
      </c>
      <c r="Q91" s="45">
        <f t="shared" si="24"/>
        <v>4.0999999999999996</v>
      </c>
      <c r="R91" s="35">
        <f>IF(AND('Indicator Data'!AM93="No data",'Indicator Data'!AN93="No data"),0,SUM('Indicator Data'!AM93:AO93))</f>
        <v>0</v>
      </c>
      <c r="S91" s="12">
        <f t="shared" si="25"/>
        <v>0</v>
      </c>
      <c r="T91" s="41">
        <f>R91/'Indicator Data'!$BB93</f>
        <v>0</v>
      </c>
      <c r="U91" s="12">
        <f t="shared" si="26"/>
        <v>0</v>
      </c>
      <c r="V91" s="13">
        <f t="shared" si="27"/>
        <v>0</v>
      </c>
      <c r="W91" s="12">
        <f>IF('Indicator Data'!AB93="No data","x",ROUND(IF('Indicator Data'!AB93&gt;W$140,10,IF('Indicator Data'!AB93&lt;W$139,0,10-(W$140-'Indicator Data'!AB93)/(W$140-W$139)*10)),1))</f>
        <v>1.2</v>
      </c>
      <c r="X91" s="12">
        <f>IF('Indicator Data'!AA93="No data","x",ROUND(IF('Indicator Data'!AA93&gt;X$140,10,IF('Indicator Data'!AA93&lt;X$139,0,10-(X$140-'Indicator Data'!AA93)/(X$140-X$139)*10)),1))</f>
        <v>6</v>
      </c>
      <c r="Y91" s="12">
        <f>IF('Indicator Data'!AF93="No data","x",ROUND(IF('Indicator Data'!AF93&gt;Y$140,10,IF('Indicator Data'!AF93&lt;Y$139,0,10-(Y$140-'Indicator Data'!AF93)/(Y$140-Y$139)*10)),1))</f>
        <v>5.0999999999999996</v>
      </c>
      <c r="Z91" s="129">
        <f>IF('Indicator Data'!AC93="No data","x",'Indicator Data'!AC93/'Indicator Data'!$BB93*100000)</f>
        <v>0</v>
      </c>
      <c r="AA91" s="127">
        <f t="shared" si="28"/>
        <v>0</v>
      </c>
      <c r="AB91" s="129">
        <f>IF('Indicator Data'!AD93="No data","x",'Indicator Data'!AD93/'Indicator Data'!$BB93*100000)</f>
        <v>3.3957821093322469</v>
      </c>
      <c r="AC91" s="127">
        <f t="shared" si="29"/>
        <v>8.4</v>
      </c>
      <c r="AD91" s="52">
        <f t="shared" si="30"/>
        <v>4.0999999999999996</v>
      </c>
      <c r="AE91" s="12">
        <f>IF('Indicator Data'!V93="No data","x",ROUND(IF('Indicator Data'!V93&gt;AE$140,10,IF('Indicator Data'!V93&lt;AE$139,0,10-(AE$140-'Indicator Data'!V93)/(AE$140-AE$139)*10)),1))</f>
        <v>5.0999999999999996</v>
      </c>
      <c r="AF91" s="12">
        <f>IF('Indicator Data'!W93="No data","x",ROUND(IF('Indicator Data'!W93&gt;AF$140,10,IF('Indicator Data'!W93&lt;AF$139,0,10-(AF$140-'Indicator Data'!W93)/(AF$140-AF$139)*10)),1))</f>
        <v>3.1</v>
      </c>
      <c r="AG91" s="52">
        <f t="shared" si="31"/>
        <v>4.0999999999999996</v>
      </c>
      <c r="AH91" s="12">
        <f>IF('Indicator Data'!AP93="No data","x",ROUND(IF('Indicator Data'!AP93&gt;AH$140,10,IF('Indicator Data'!AP93&lt;AH$139,0,10-(AH$140-'Indicator Data'!AP93)/(AH$140-AH$139)*10)),1))</f>
        <v>1.5</v>
      </c>
      <c r="AI91" s="12">
        <f>IF('Indicator Data'!AQ93="No data","x",ROUND(IF('Indicator Data'!AQ93&gt;AI$140,10,IF('Indicator Data'!AQ93&lt;AI$139,0,10-(AI$140-'Indicator Data'!AQ93)/(AI$140-AI$139)*10)),1))</f>
        <v>0</v>
      </c>
      <c r="AJ91" s="52">
        <f t="shared" si="32"/>
        <v>0.8</v>
      </c>
      <c r="AK91" s="35">
        <f>'Indicator Data'!AK93+'Indicator Data'!AJ93*0.5+'Indicator Data'!AI93*0.25</f>
        <v>20.015854524741535</v>
      </c>
      <c r="AL91" s="42">
        <f>AK91/'Indicator Data'!BB93</f>
        <v>4.1193624665523763E-6</v>
      </c>
      <c r="AM91" s="52">
        <f t="shared" si="33"/>
        <v>0</v>
      </c>
      <c r="AN91" s="42" t="str">
        <f>IF('Indicator Data'!AL93="No data","x",'Indicator Data'!AL93/'Indicator Data'!BB93)</f>
        <v>x</v>
      </c>
      <c r="AO91" s="12" t="str">
        <f t="shared" si="34"/>
        <v>x</v>
      </c>
      <c r="AP91" s="52" t="str">
        <f t="shared" si="35"/>
        <v>x</v>
      </c>
      <c r="AQ91" s="36">
        <f t="shared" si="36"/>
        <v>2.4</v>
      </c>
      <c r="AR91" s="55">
        <f t="shared" si="37"/>
        <v>1.3</v>
      </c>
      <c r="AU91" s="11">
        <v>3</v>
      </c>
    </row>
    <row r="92" spans="1:47" s="11" customFormat="1" x14ac:dyDescent="0.25">
      <c r="A92" s="11" t="s">
        <v>409</v>
      </c>
      <c r="B92" s="30" t="s">
        <v>14</v>
      </c>
      <c r="C92" s="30" t="s">
        <v>538</v>
      </c>
      <c r="D92" s="12">
        <f>ROUND(IF('Indicator Data'!O94="No data",IF((0.1284*LN('Indicator Data'!BA94)-0.4735)&gt;D$140,0,IF((0.1284*LN('Indicator Data'!BA94)-0.4735)&lt;D$139,10,(D$140-(0.1284*LN('Indicator Data'!BA94)-0.4735))/(D$140-D$139)*10)),IF('Indicator Data'!O94&gt;D$140,0,IF('Indicator Data'!O94&lt;D$139,10,(D$140-'Indicator Data'!O94)/(D$140-D$139)*10))),1)</f>
        <v>7.3</v>
      </c>
      <c r="E92" s="12">
        <f>IF('Indicator Data'!P94="No data","x",ROUND(IF('Indicator Data'!P94&gt;E$140,10,IF('Indicator Data'!P94&lt;E$139,0,10-(E$140-'Indicator Data'!P94)/(E$140-E$139)*10)),1))</f>
        <v>1.7</v>
      </c>
      <c r="F92" s="52">
        <f t="shared" si="19"/>
        <v>5.0999999999999996</v>
      </c>
      <c r="G92" s="12">
        <f>IF('Indicator Data'!AG94="No data","x",ROUND(IF('Indicator Data'!AG94&gt;G$140,10,IF('Indicator Data'!AG94&lt;G$139,0,10-(G$140-'Indicator Data'!AG94)/(G$140-G$139)*10)),1))</f>
        <v>4.7</v>
      </c>
      <c r="H92" s="12">
        <f>IF('Indicator Data'!AH94="No data","x",ROUND(IF('Indicator Data'!AH94&gt;H$140,10,IF('Indicator Data'!AH94&lt;H$139,0,10-(H$140-'Indicator Data'!AH94)/(H$140-H$139)*10)),1))</f>
        <v>0</v>
      </c>
      <c r="I92" s="52">
        <f t="shared" si="20"/>
        <v>2.4</v>
      </c>
      <c r="J92" s="35">
        <f>SUM('Indicator Data'!R94,SUM('Indicator Data'!S94:T94)*1000000)</f>
        <v>6931856507</v>
      </c>
      <c r="K92" s="35">
        <f>J92/'Indicator Data'!BD94</f>
        <v>38.850171123918422</v>
      </c>
      <c r="L92" s="12">
        <f t="shared" si="21"/>
        <v>0.8</v>
      </c>
      <c r="M92" s="12">
        <f>IF('Indicator Data'!U94="No data","x",ROUND(IF('Indicator Data'!U94&gt;M$140,10,IF('Indicator Data'!U94&lt;M$139,0,10-(M$140-'Indicator Data'!U94)/(M$140-M$139)*10)),1))</f>
        <v>0.4</v>
      </c>
      <c r="N92" s="125">
        <f>'Indicator Data'!Q94/'Indicator Data'!BD94*1000000</f>
        <v>123.30481318195322</v>
      </c>
      <c r="O92" s="12">
        <f t="shared" si="22"/>
        <v>10</v>
      </c>
      <c r="P92" s="52">
        <f t="shared" si="23"/>
        <v>3.7</v>
      </c>
      <c r="Q92" s="45">
        <f t="shared" si="24"/>
        <v>4.0999999999999996</v>
      </c>
      <c r="R92" s="35">
        <f>IF(AND('Indicator Data'!AM94="No data",'Indicator Data'!AN94="No data"),0,SUM('Indicator Data'!AM94:AO94))</f>
        <v>0</v>
      </c>
      <c r="S92" s="12">
        <f t="shared" si="25"/>
        <v>0</v>
      </c>
      <c r="T92" s="41">
        <f>R92/'Indicator Data'!$BB94</f>
        <v>0</v>
      </c>
      <c r="U92" s="12">
        <f t="shared" si="26"/>
        <v>0</v>
      </c>
      <c r="V92" s="13">
        <f t="shared" si="27"/>
        <v>0</v>
      </c>
      <c r="W92" s="12">
        <f>IF('Indicator Data'!AB94="No data","x",ROUND(IF('Indicator Data'!AB94&gt;W$140,10,IF('Indicator Data'!AB94&lt;W$139,0,10-(W$140-'Indicator Data'!AB94)/(W$140-W$139)*10)),1))</f>
        <v>8.6</v>
      </c>
      <c r="X92" s="12">
        <f>IF('Indicator Data'!AA94="No data","x",ROUND(IF('Indicator Data'!AA94&gt;X$140,10,IF('Indicator Data'!AA94&lt;X$139,0,10-(X$140-'Indicator Data'!AA94)/(X$140-X$139)*10)),1))</f>
        <v>6</v>
      </c>
      <c r="Y92" s="12">
        <f>IF('Indicator Data'!AF94="No data","x",ROUND(IF('Indicator Data'!AF94&gt;Y$140,10,IF('Indicator Data'!AF94&lt;Y$139,0,10-(Y$140-'Indicator Data'!AF94)/(Y$140-Y$139)*10)),1))</f>
        <v>5.0999999999999996</v>
      </c>
      <c r="Z92" s="129">
        <f>IF('Indicator Data'!AC94="No data","x",'Indicator Data'!AC94/'Indicator Data'!$BB94*100000)</f>
        <v>0.15919293729162781</v>
      </c>
      <c r="AA92" s="127">
        <f t="shared" si="28"/>
        <v>3.2</v>
      </c>
      <c r="AB92" s="129">
        <f>IF('Indicator Data'!AD94="No data","x",'Indicator Data'!AD94/'Indicator Data'!$BB94*100000)</f>
        <v>3.1383750494635194</v>
      </c>
      <c r="AC92" s="127">
        <f t="shared" si="29"/>
        <v>8.3000000000000007</v>
      </c>
      <c r="AD92" s="52">
        <f t="shared" si="30"/>
        <v>6.2</v>
      </c>
      <c r="AE92" s="12">
        <f>IF('Indicator Data'!V94="No data","x",ROUND(IF('Indicator Data'!V94&gt;AE$140,10,IF('Indicator Data'!V94&lt;AE$139,0,10-(AE$140-'Indicator Data'!V94)/(AE$140-AE$139)*10)),1))</f>
        <v>5.2</v>
      </c>
      <c r="AF92" s="12">
        <f>IF('Indicator Data'!W94="No data","x",ROUND(IF('Indicator Data'!W94&gt;AF$140,10,IF('Indicator Data'!W94&lt;AF$139,0,10-(AF$140-'Indicator Data'!W94)/(AF$140-AF$139)*10)),1))</f>
        <v>3.4</v>
      </c>
      <c r="AG92" s="52">
        <f t="shared" si="31"/>
        <v>4.3</v>
      </c>
      <c r="AH92" s="12">
        <f>IF('Indicator Data'!AP94="No data","x",ROUND(IF('Indicator Data'!AP94&gt;AH$140,10,IF('Indicator Data'!AP94&lt;AH$139,0,10-(AH$140-'Indicator Data'!AP94)/(AH$140-AH$139)*10)),1))</f>
        <v>0.1</v>
      </c>
      <c r="AI92" s="12">
        <f>IF('Indicator Data'!AQ94="No data","x",ROUND(IF('Indicator Data'!AQ94&gt;AI$140,10,IF('Indicator Data'!AQ94&lt;AI$139,0,10-(AI$140-'Indicator Data'!AQ94)/(AI$140-AI$139)*10)),1))</f>
        <v>0</v>
      </c>
      <c r="AJ92" s="52">
        <f t="shared" si="32"/>
        <v>0.1</v>
      </c>
      <c r="AK92" s="35">
        <f>'Indicator Data'!AK94+'Indicator Data'!AJ94*0.5+'Indicator Data'!AI94*0.25</f>
        <v>1256.0889820032751</v>
      </c>
      <c r="AL92" s="42">
        <f>AK92/'Indicator Data'!BB94</f>
        <v>2.8565784934964572E-4</v>
      </c>
      <c r="AM92" s="52">
        <f t="shared" si="33"/>
        <v>0</v>
      </c>
      <c r="AN92" s="42" t="str">
        <f>IF('Indicator Data'!AL94="No data","x",'Indicator Data'!AL94/'Indicator Data'!BB94)</f>
        <v>x</v>
      </c>
      <c r="AO92" s="12" t="str">
        <f t="shared" si="34"/>
        <v>x</v>
      </c>
      <c r="AP92" s="52" t="str">
        <f t="shared" si="35"/>
        <v>x</v>
      </c>
      <c r="AQ92" s="36">
        <f t="shared" si="36"/>
        <v>3.1</v>
      </c>
      <c r="AR92" s="55">
        <f t="shared" si="37"/>
        <v>1.7</v>
      </c>
      <c r="AU92" s="11">
        <v>3.6</v>
      </c>
    </row>
    <row r="93" spans="1:47" s="11" customFormat="1" x14ac:dyDescent="0.25">
      <c r="A93" s="11" t="s">
        <v>410</v>
      </c>
      <c r="B93" s="30" t="s">
        <v>14</v>
      </c>
      <c r="C93" s="30" t="s">
        <v>539</v>
      </c>
      <c r="D93" s="12">
        <f>ROUND(IF('Indicator Data'!O95="No data",IF((0.1284*LN('Indicator Data'!BA95)-0.4735)&gt;D$140,0,IF((0.1284*LN('Indicator Data'!BA95)-0.4735)&lt;D$139,10,(D$140-(0.1284*LN('Indicator Data'!BA95)-0.4735))/(D$140-D$139)*10)),IF('Indicator Data'!O95&gt;D$140,0,IF('Indicator Data'!O95&lt;D$139,10,(D$140-'Indicator Data'!O95)/(D$140-D$139)*10))),1)</f>
        <v>7</v>
      </c>
      <c r="E93" s="12">
        <f>IF('Indicator Data'!P95="No data","x",ROUND(IF('Indicator Data'!P95&gt;E$140,10,IF('Indicator Data'!P95&lt;E$139,0,10-(E$140-'Indicator Data'!P95)/(E$140-E$139)*10)),1))</f>
        <v>0</v>
      </c>
      <c r="F93" s="52">
        <f t="shared" si="19"/>
        <v>4.4000000000000004</v>
      </c>
      <c r="G93" s="12">
        <f>IF('Indicator Data'!AG95="No data","x",ROUND(IF('Indicator Data'!AG95&gt;G$140,10,IF('Indicator Data'!AG95&lt;G$139,0,10-(G$140-'Indicator Data'!AG95)/(G$140-G$139)*10)),1))</f>
        <v>6.6</v>
      </c>
      <c r="H93" s="12">
        <f>IF('Indicator Data'!AH95="No data","x",ROUND(IF('Indicator Data'!AH95&gt;H$140,10,IF('Indicator Data'!AH95&lt;H$139,0,10-(H$140-'Indicator Data'!AH95)/(H$140-H$139)*10)),1))</f>
        <v>0</v>
      </c>
      <c r="I93" s="52">
        <f t="shared" si="20"/>
        <v>3.3</v>
      </c>
      <c r="J93" s="35">
        <f>SUM('Indicator Data'!R95,SUM('Indicator Data'!S95:T95)*1000000)</f>
        <v>6931856507</v>
      </c>
      <c r="K93" s="35">
        <f>J93/'Indicator Data'!BD95</f>
        <v>38.850171123918422</v>
      </c>
      <c r="L93" s="12">
        <f t="shared" si="21"/>
        <v>0.8</v>
      </c>
      <c r="M93" s="12">
        <f>IF('Indicator Data'!U95="No data","x",ROUND(IF('Indicator Data'!U95&gt;M$140,10,IF('Indicator Data'!U95&lt;M$139,0,10-(M$140-'Indicator Data'!U95)/(M$140-M$139)*10)),1))</f>
        <v>0.4</v>
      </c>
      <c r="N93" s="125">
        <f>'Indicator Data'!Q95/'Indicator Data'!BD95*1000000</f>
        <v>123.30481318195322</v>
      </c>
      <c r="O93" s="12">
        <f t="shared" si="22"/>
        <v>10</v>
      </c>
      <c r="P93" s="52">
        <f t="shared" si="23"/>
        <v>3.7</v>
      </c>
      <c r="Q93" s="45">
        <f t="shared" si="24"/>
        <v>4</v>
      </c>
      <c r="R93" s="35">
        <f>IF(AND('Indicator Data'!AM95="No data",'Indicator Data'!AN95="No data"),0,SUM('Indicator Data'!AM95:AO95))</f>
        <v>0</v>
      </c>
      <c r="S93" s="12">
        <f t="shared" si="25"/>
        <v>0</v>
      </c>
      <c r="T93" s="41">
        <f>R93/'Indicator Data'!$BB95</f>
        <v>0</v>
      </c>
      <c r="U93" s="12">
        <f t="shared" si="26"/>
        <v>0</v>
      </c>
      <c r="V93" s="13">
        <f t="shared" si="27"/>
        <v>0</v>
      </c>
      <c r="W93" s="12">
        <f>IF('Indicator Data'!AB95="No data","x",ROUND(IF('Indicator Data'!AB95&gt;W$140,10,IF('Indicator Data'!AB95&lt;W$139,0,10-(W$140-'Indicator Data'!AB95)/(W$140-W$139)*10)),1))</f>
        <v>5.2</v>
      </c>
      <c r="X93" s="12">
        <f>IF('Indicator Data'!AA95="No data","x",ROUND(IF('Indicator Data'!AA95&gt;X$140,10,IF('Indicator Data'!AA95&lt;X$139,0,10-(X$140-'Indicator Data'!AA95)/(X$140-X$139)*10)),1))</f>
        <v>6</v>
      </c>
      <c r="Y93" s="12">
        <f>IF('Indicator Data'!AF95="No data","x",ROUND(IF('Indicator Data'!AF95&gt;Y$140,10,IF('Indicator Data'!AF95&lt;Y$139,0,10-(Y$140-'Indicator Data'!AF95)/(Y$140-Y$139)*10)),1))</f>
        <v>5.0999999999999996</v>
      </c>
      <c r="Z93" s="129">
        <f>IF('Indicator Data'!AC95="No data","x",'Indicator Data'!AC95/'Indicator Data'!$BB95*100000)</f>
        <v>0</v>
      </c>
      <c r="AA93" s="127">
        <f t="shared" si="28"/>
        <v>0</v>
      </c>
      <c r="AB93" s="129">
        <f>IF('Indicator Data'!AD95="No data","x",'Indicator Data'!AD95/'Indicator Data'!$BB95*100000)</f>
        <v>5.9528195248886266</v>
      </c>
      <c r="AC93" s="127">
        <f t="shared" si="29"/>
        <v>9.1999999999999993</v>
      </c>
      <c r="AD93" s="52">
        <f t="shared" si="30"/>
        <v>5.0999999999999996</v>
      </c>
      <c r="AE93" s="12">
        <f>IF('Indicator Data'!V95="No data","x",ROUND(IF('Indicator Data'!V95&gt;AE$140,10,IF('Indicator Data'!V95&lt;AE$139,0,10-(AE$140-'Indicator Data'!V95)/(AE$140-AE$139)*10)),1))</f>
        <v>7.8</v>
      </c>
      <c r="AF93" s="12">
        <f>IF('Indicator Data'!W95="No data","x",ROUND(IF('Indicator Data'!W95&gt;AF$140,10,IF('Indicator Data'!W95&lt;AF$139,0,10-(AF$140-'Indicator Data'!W95)/(AF$140-AF$139)*10)),1))</f>
        <v>3.1</v>
      </c>
      <c r="AG93" s="52">
        <f t="shared" si="31"/>
        <v>5.5</v>
      </c>
      <c r="AH93" s="12">
        <f>IF('Indicator Data'!AP95="No data","x",ROUND(IF('Indicator Data'!AP95&gt;AH$140,10,IF('Indicator Data'!AP95&lt;AH$139,0,10-(AH$140-'Indicator Data'!AP95)/(AH$140-AH$139)*10)),1))</f>
        <v>0.3</v>
      </c>
      <c r="AI93" s="12">
        <f>IF('Indicator Data'!AQ95="No data","x",ROUND(IF('Indicator Data'!AQ95&gt;AI$140,10,IF('Indicator Data'!AQ95&lt;AI$139,0,10-(AI$140-'Indicator Data'!AQ95)/(AI$140-AI$139)*10)),1))</f>
        <v>0</v>
      </c>
      <c r="AJ93" s="52">
        <f t="shared" si="32"/>
        <v>0.2</v>
      </c>
      <c r="AK93" s="35">
        <f>'Indicator Data'!AK95+'Indicator Data'!AJ95*0.5+'Indicator Data'!AI95*0.25</f>
        <v>121.4077548225132</v>
      </c>
      <c r="AL93" s="42">
        <f>AK93/'Indicator Data'!BB95</f>
        <v>2.7272394467182937E-5</v>
      </c>
      <c r="AM93" s="52">
        <f t="shared" si="33"/>
        <v>0</v>
      </c>
      <c r="AN93" s="42" t="str">
        <f>IF('Indicator Data'!AL95="No data","x",'Indicator Data'!AL95/'Indicator Data'!BB95)</f>
        <v>x</v>
      </c>
      <c r="AO93" s="12" t="str">
        <f t="shared" si="34"/>
        <v>x</v>
      </c>
      <c r="AP93" s="52" t="str">
        <f t="shared" si="35"/>
        <v>x</v>
      </c>
      <c r="AQ93" s="36">
        <f t="shared" si="36"/>
        <v>3.1</v>
      </c>
      <c r="AR93" s="55">
        <f t="shared" si="37"/>
        <v>1.7</v>
      </c>
      <c r="AU93" s="11">
        <v>3.3</v>
      </c>
    </row>
    <row r="94" spans="1:47" s="11" customFormat="1" x14ac:dyDescent="0.25">
      <c r="A94" s="11" t="s">
        <v>411</v>
      </c>
      <c r="B94" s="30" t="s">
        <v>14</v>
      </c>
      <c r="C94" s="30" t="s">
        <v>540</v>
      </c>
      <c r="D94" s="12">
        <f>ROUND(IF('Indicator Data'!O96="No data",IF((0.1284*LN('Indicator Data'!BA96)-0.4735)&gt;D$140,0,IF((0.1284*LN('Indicator Data'!BA96)-0.4735)&lt;D$139,10,(D$140-(0.1284*LN('Indicator Data'!BA96)-0.4735))/(D$140-D$139)*10)),IF('Indicator Data'!O96&gt;D$140,0,IF('Indicator Data'!O96&lt;D$139,10,(D$140-'Indicator Data'!O96)/(D$140-D$139)*10))),1)</f>
        <v>7.3</v>
      </c>
      <c r="E94" s="12">
        <f>IF('Indicator Data'!P96="No data","x",ROUND(IF('Indicator Data'!P96&gt;E$140,10,IF('Indicator Data'!P96&lt;E$139,0,10-(E$140-'Indicator Data'!P96)/(E$140-E$139)*10)),1))</f>
        <v>2.2999999999999998</v>
      </c>
      <c r="F94" s="52">
        <f t="shared" si="19"/>
        <v>5.3</v>
      </c>
      <c r="G94" s="12">
        <f>IF('Indicator Data'!AG96="No data","x",ROUND(IF('Indicator Data'!AG96&gt;G$140,10,IF('Indicator Data'!AG96&lt;G$139,0,10-(G$140-'Indicator Data'!AG96)/(G$140-G$139)*10)),1))</f>
        <v>5.6</v>
      </c>
      <c r="H94" s="12">
        <f>IF('Indicator Data'!AH96="No data","x",ROUND(IF('Indicator Data'!AH96&gt;H$140,10,IF('Indicator Data'!AH96&lt;H$139,0,10-(H$140-'Indicator Data'!AH96)/(H$140-H$139)*10)),1))</f>
        <v>0.3</v>
      </c>
      <c r="I94" s="52">
        <f t="shared" si="20"/>
        <v>3</v>
      </c>
      <c r="J94" s="35">
        <f>SUM('Indicator Data'!R96,SUM('Indicator Data'!S96:T96)*1000000)</f>
        <v>6931856507</v>
      </c>
      <c r="K94" s="35">
        <f>J94/'Indicator Data'!BD96</f>
        <v>38.850171123918422</v>
      </c>
      <c r="L94" s="12">
        <f t="shared" si="21"/>
        <v>0.8</v>
      </c>
      <c r="M94" s="12">
        <f>IF('Indicator Data'!U96="No data","x",ROUND(IF('Indicator Data'!U96&gt;M$140,10,IF('Indicator Data'!U96&lt;M$139,0,10-(M$140-'Indicator Data'!U96)/(M$140-M$139)*10)),1))</f>
        <v>0.4</v>
      </c>
      <c r="N94" s="125">
        <f>'Indicator Data'!Q96/'Indicator Data'!BD96*1000000</f>
        <v>123.30481318195322</v>
      </c>
      <c r="O94" s="12">
        <f t="shared" si="22"/>
        <v>10</v>
      </c>
      <c r="P94" s="52">
        <f t="shared" si="23"/>
        <v>3.7</v>
      </c>
      <c r="Q94" s="45">
        <f t="shared" si="24"/>
        <v>4.3</v>
      </c>
      <c r="R94" s="35">
        <f>IF(AND('Indicator Data'!AM96="No data",'Indicator Data'!AN96="No data"),0,SUM('Indicator Data'!AM96:AO96))</f>
        <v>0</v>
      </c>
      <c r="S94" s="12">
        <f t="shared" si="25"/>
        <v>0</v>
      </c>
      <c r="T94" s="41">
        <f>R94/'Indicator Data'!$BB96</f>
        <v>0</v>
      </c>
      <c r="U94" s="12">
        <f t="shared" si="26"/>
        <v>0</v>
      </c>
      <c r="V94" s="13">
        <f t="shared" si="27"/>
        <v>0</v>
      </c>
      <c r="W94" s="12">
        <f>IF('Indicator Data'!AB96="No data","x",ROUND(IF('Indicator Data'!AB96&gt;W$140,10,IF('Indicator Data'!AB96&lt;W$139,0,10-(W$140-'Indicator Data'!AB96)/(W$140-W$139)*10)),1))</f>
        <v>10</v>
      </c>
      <c r="X94" s="12">
        <f>IF('Indicator Data'!AA96="No data","x",ROUND(IF('Indicator Data'!AA96&gt;X$140,10,IF('Indicator Data'!AA96&lt;X$139,0,10-(X$140-'Indicator Data'!AA96)/(X$140-X$139)*10)),1))</f>
        <v>6</v>
      </c>
      <c r="Y94" s="12">
        <f>IF('Indicator Data'!AF96="No data","x",ROUND(IF('Indicator Data'!AF96&gt;Y$140,10,IF('Indicator Data'!AF96&lt;Y$139,0,10-(Y$140-'Indicator Data'!AF96)/(Y$140-Y$139)*10)),1))</f>
        <v>5.0999999999999996</v>
      </c>
      <c r="Z94" s="129">
        <f>IF('Indicator Data'!AC96="No data","x",'Indicator Data'!AC96/'Indicator Data'!$BB96*100000)</f>
        <v>0.23395225172161332</v>
      </c>
      <c r="AA94" s="127">
        <f t="shared" si="28"/>
        <v>3.7</v>
      </c>
      <c r="AB94" s="129">
        <f>IF('Indicator Data'!AD96="No data","x",'Indicator Data'!AD96/'Indicator Data'!$BB96*100000)</f>
        <v>4.5827117543116023</v>
      </c>
      <c r="AC94" s="127">
        <f t="shared" si="29"/>
        <v>8.9</v>
      </c>
      <c r="AD94" s="52">
        <f t="shared" si="30"/>
        <v>6.7</v>
      </c>
      <c r="AE94" s="12">
        <f>IF('Indicator Data'!V96="No data","x",ROUND(IF('Indicator Data'!V96&gt;AE$140,10,IF('Indicator Data'!V96&lt;AE$139,0,10-(AE$140-'Indicator Data'!V96)/(AE$140-AE$139)*10)),1))</f>
        <v>5.6</v>
      </c>
      <c r="AF94" s="12">
        <f>IF('Indicator Data'!W96="No data","x",ROUND(IF('Indicator Data'!W96&gt;AF$140,10,IF('Indicator Data'!W96&lt;AF$139,0,10-(AF$140-'Indicator Data'!W96)/(AF$140-AF$139)*10)),1))</f>
        <v>2.9</v>
      </c>
      <c r="AG94" s="52">
        <f t="shared" si="31"/>
        <v>4.3</v>
      </c>
      <c r="AH94" s="12">
        <f>IF('Indicator Data'!AP96="No data","x",ROUND(IF('Indicator Data'!AP96&gt;AH$140,10,IF('Indicator Data'!AP96&lt;AH$139,0,10-(AH$140-'Indicator Data'!AP96)/(AH$140-AH$139)*10)),1))</f>
        <v>2.2999999999999998</v>
      </c>
      <c r="AI94" s="12">
        <f>IF('Indicator Data'!AQ96="No data","x",ROUND(IF('Indicator Data'!AQ96&gt;AI$140,10,IF('Indicator Data'!AQ96&lt;AI$139,0,10-(AI$140-'Indicator Data'!AQ96)/(AI$140-AI$139)*10)),1))</f>
        <v>0</v>
      </c>
      <c r="AJ94" s="52">
        <f t="shared" si="32"/>
        <v>1.2</v>
      </c>
      <c r="AK94" s="35">
        <f>'Indicator Data'!AK96+'Indicator Data'!AJ96*0.5+'Indicator Data'!AI96*0.25</f>
        <v>198.17321805211679</v>
      </c>
      <c r="AL94" s="42">
        <f>AK94/'Indicator Data'!BB96</f>
        <v>2.727239446718294E-5</v>
      </c>
      <c r="AM94" s="52">
        <f t="shared" si="33"/>
        <v>0</v>
      </c>
      <c r="AN94" s="42" t="str">
        <f>IF('Indicator Data'!AL96="No data","x",'Indicator Data'!AL96/'Indicator Data'!BB96)</f>
        <v>x</v>
      </c>
      <c r="AO94" s="12" t="str">
        <f t="shared" si="34"/>
        <v>x</v>
      </c>
      <c r="AP94" s="52" t="str">
        <f t="shared" si="35"/>
        <v>x</v>
      </c>
      <c r="AQ94" s="36">
        <f t="shared" si="36"/>
        <v>3.5</v>
      </c>
      <c r="AR94" s="55">
        <f t="shared" si="37"/>
        <v>1.9</v>
      </c>
      <c r="AU94" s="11">
        <v>4.3</v>
      </c>
    </row>
    <row r="95" spans="1:47" s="11" customFormat="1" x14ac:dyDescent="0.25">
      <c r="A95" s="11" t="s">
        <v>412</v>
      </c>
      <c r="B95" s="30" t="s">
        <v>14</v>
      </c>
      <c r="C95" s="30" t="s">
        <v>541</v>
      </c>
      <c r="D95" s="12">
        <f>ROUND(IF('Indicator Data'!O97="No data",IF((0.1284*LN('Indicator Data'!BA97)-0.4735)&gt;D$140,0,IF((0.1284*LN('Indicator Data'!BA97)-0.4735)&lt;D$139,10,(D$140-(0.1284*LN('Indicator Data'!BA97)-0.4735))/(D$140-D$139)*10)),IF('Indicator Data'!O97&gt;D$140,0,IF('Indicator Data'!O97&lt;D$139,10,(D$140-'Indicator Data'!O97)/(D$140-D$139)*10))),1)</f>
        <v>8.5</v>
      </c>
      <c r="E95" s="12">
        <f>IF('Indicator Data'!P97="No data","x",ROUND(IF('Indicator Data'!P97&gt;E$140,10,IF('Indicator Data'!P97&lt;E$139,0,10-(E$140-'Indicator Data'!P97)/(E$140-E$139)*10)),1))</f>
        <v>5</v>
      </c>
      <c r="F95" s="52">
        <f t="shared" si="19"/>
        <v>7.1</v>
      </c>
      <c r="G95" s="12">
        <f>IF('Indicator Data'!AG97="No data","x",ROUND(IF('Indicator Data'!AG97&gt;G$140,10,IF('Indicator Data'!AG97&lt;G$139,0,10-(G$140-'Indicator Data'!AG97)/(G$140-G$139)*10)),1))</f>
        <v>9.8000000000000007</v>
      </c>
      <c r="H95" s="12">
        <f>IF('Indicator Data'!AH97="No data","x",ROUND(IF('Indicator Data'!AH97&gt;H$140,10,IF('Indicator Data'!AH97&lt;H$139,0,10-(H$140-'Indicator Data'!AH97)/(H$140-H$139)*10)),1))</f>
        <v>3.3</v>
      </c>
      <c r="I95" s="52">
        <f t="shared" si="20"/>
        <v>6.6</v>
      </c>
      <c r="J95" s="35">
        <f>SUM('Indicator Data'!R97,SUM('Indicator Data'!S97:T97)*1000000)</f>
        <v>6931856507</v>
      </c>
      <c r="K95" s="35">
        <f>J95/'Indicator Data'!BD97</f>
        <v>38.850171123918422</v>
      </c>
      <c r="L95" s="12">
        <f t="shared" si="21"/>
        <v>0.8</v>
      </c>
      <c r="M95" s="12">
        <f>IF('Indicator Data'!U97="No data","x",ROUND(IF('Indicator Data'!U97&gt;M$140,10,IF('Indicator Data'!U97&lt;M$139,0,10-(M$140-'Indicator Data'!U97)/(M$140-M$139)*10)),1))</f>
        <v>0.4</v>
      </c>
      <c r="N95" s="125">
        <f>'Indicator Data'!Q97/'Indicator Data'!BD97*1000000</f>
        <v>123.30481318195322</v>
      </c>
      <c r="O95" s="12">
        <f t="shared" si="22"/>
        <v>10</v>
      </c>
      <c r="P95" s="52">
        <f t="shared" si="23"/>
        <v>3.7</v>
      </c>
      <c r="Q95" s="45">
        <f t="shared" si="24"/>
        <v>6.1</v>
      </c>
      <c r="R95" s="35">
        <f>IF(AND('Indicator Data'!AM97="No data",'Indicator Data'!AN97="No data"),0,SUM('Indicator Data'!AM97:AO97))</f>
        <v>0</v>
      </c>
      <c r="S95" s="12">
        <f t="shared" si="25"/>
        <v>0</v>
      </c>
      <c r="T95" s="41">
        <f>R95/'Indicator Data'!$BB97</f>
        <v>0</v>
      </c>
      <c r="U95" s="12">
        <f t="shared" si="26"/>
        <v>0</v>
      </c>
      <c r="V95" s="13">
        <f t="shared" si="27"/>
        <v>0</v>
      </c>
      <c r="W95" s="12">
        <f>IF('Indicator Data'!AB97="No data","x",ROUND(IF('Indicator Data'!AB97&gt;W$140,10,IF('Indicator Data'!AB97&lt;W$139,0,10-(W$140-'Indicator Data'!AB97)/(W$140-W$139)*10)),1))</f>
        <v>4.5999999999999996</v>
      </c>
      <c r="X95" s="12">
        <f>IF('Indicator Data'!AA97="No data","x",ROUND(IF('Indicator Data'!AA97&gt;X$140,10,IF('Indicator Data'!AA97&lt;X$139,0,10-(X$140-'Indicator Data'!AA97)/(X$140-X$139)*10)),1))</f>
        <v>6</v>
      </c>
      <c r="Y95" s="12">
        <f>IF('Indicator Data'!AF97="No data","x",ROUND(IF('Indicator Data'!AF97&gt;Y$140,10,IF('Indicator Data'!AF97&lt;Y$139,0,10-(Y$140-'Indicator Data'!AF97)/(Y$140-Y$139)*10)),1))</f>
        <v>5.0999999999999996</v>
      </c>
      <c r="Z95" s="129">
        <f>IF('Indicator Data'!AC97="No data","x",'Indicator Data'!AC97/'Indicator Data'!$BB97*100000)</f>
        <v>0</v>
      </c>
      <c r="AA95" s="127">
        <f t="shared" si="28"/>
        <v>0</v>
      </c>
      <c r="AB95" s="129">
        <f>IF('Indicator Data'!AD97="No data","x",'Indicator Data'!AD97/'Indicator Data'!$BB97*100000)</f>
        <v>2.1361046393212155</v>
      </c>
      <c r="AC95" s="127">
        <f t="shared" si="29"/>
        <v>7.8</v>
      </c>
      <c r="AD95" s="52">
        <f t="shared" si="30"/>
        <v>4.7</v>
      </c>
      <c r="AE95" s="12">
        <f>IF('Indicator Data'!V97="No data","x",ROUND(IF('Indicator Data'!V97&gt;AE$140,10,IF('Indicator Data'!V97&lt;AE$139,0,10-(AE$140-'Indicator Data'!V97)/(AE$140-AE$139)*10)),1))</f>
        <v>6.2</v>
      </c>
      <c r="AF95" s="12">
        <f>IF('Indicator Data'!W97="No data","x",ROUND(IF('Indicator Data'!W97&gt;AF$140,10,IF('Indicator Data'!W97&lt;AF$139,0,10-(AF$140-'Indicator Data'!W97)/(AF$140-AF$139)*10)),1))</f>
        <v>4.0999999999999996</v>
      </c>
      <c r="AG95" s="52">
        <f t="shared" si="31"/>
        <v>5.2</v>
      </c>
      <c r="AH95" s="12">
        <f>IF('Indicator Data'!AP97="No data","x",ROUND(IF('Indicator Data'!AP97&gt;AH$140,10,IF('Indicator Data'!AP97&lt;AH$139,0,10-(AH$140-'Indicator Data'!AP97)/(AH$140-AH$139)*10)),1))</f>
        <v>0</v>
      </c>
      <c r="AI95" s="12">
        <f>IF('Indicator Data'!AQ97="No data","x",ROUND(IF('Indicator Data'!AQ97&gt;AI$140,10,IF('Indicator Data'!AQ97&lt;AI$139,0,10-(AI$140-'Indicator Data'!AQ97)/(AI$140-AI$139)*10)),1))</f>
        <v>0</v>
      </c>
      <c r="AJ95" s="52">
        <f t="shared" si="32"/>
        <v>0</v>
      </c>
      <c r="AK95" s="35">
        <f>'Indicator Data'!AK97+'Indicator Data'!AJ97*0.5+'Indicator Data'!AI97*0.25</f>
        <v>126.38384125035705</v>
      </c>
      <c r="AL95" s="42">
        <f>AK95/'Indicator Data'!BB97</f>
        <v>3.1391756933735314E-5</v>
      </c>
      <c r="AM95" s="52">
        <f t="shared" si="33"/>
        <v>0</v>
      </c>
      <c r="AN95" s="42">
        <f>IF('Indicator Data'!AL97="No data","x",'Indicator Data'!AL97/'Indicator Data'!BB97)</f>
        <v>4.7679062697155002E-2</v>
      </c>
      <c r="AO95" s="12">
        <f t="shared" si="34"/>
        <v>2.4</v>
      </c>
      <c r="AP95" s="52">
        <f t="shared" si="35"/>
        <v>2.4</v>
      </c>
      <c r="AQ95" s="36">
        <f t="shared" si="36"/>
        <v>2.8</v>
      </c>
      <c r="AR95" s="55">
        <f t="shared" si="37"/>
        <v>1.5</v>
      </c>
      <c r="AU95" s="11">
        <v>4</v>
      </c>
    </row>
    <row r="96" spans="1:47" s="11" customFormat="1" x14ac:dyDescent="0.25">
      <c r="A96" s="11" t="s">
        <v>413</v>
      </c>
      <c r="B96" s="30" t="s">
        <v>14</v>
      </c>
      <c r="C96" s="30" t="s">
        <v>542</v>
      </c>
      <c r="D96" s="12">
        <f>ROUND(IF('Indicator Data'!O98="No data",IF((0.1284*LN('Indicator Data'!BA98)-0.4735)&gt;D$140,0,IF((0.1284*LN('Indicator Data'!BA98)-0.4735)&lt;D$139,10,(D$140-(0.1284*LN('Indicator Data'!BA98)-0.4735))/(D$140-D$139)*10)),IF('Indicator Data'!O98&gt;D$140,0,IF('Indicator Data'!O98&lt;D$139,10,(D$140-'Indicator Data'!O98)/(D$140-D$139)*10))),1)</f>
        <v>8.6</v>
      </c>
      <c r="E96" s="12">
        <f>IF('Indicator Data'!P98="No data","x",ROUND(IF('Indicator Data'!P98&gt;E$140,10,IF('Indicator Data'!P98&lt;E$139,0,10-(E$140-'Indicator Data'!P98)/(E$140-E$139)*10)),1))</f>
        <v>0.8</v>
      </c>
      <c r="F96" s="52">
        <f t="shared" si="19"/>
        <v>6</v>
      </c>
      <c r="G96" s="12">
        <f>IF('Indicator Data'!AG98="No data","x",ROUND(IF('Indicator Data'!AG98&gt;G$140,10,IF('Indicator Data'!AG98&lt;G$139,0,10-(G$140-'Indicator Data'!AG98)/(G$140-G$139)*10)),1))</f>
        <v>6.7</v>
      </c>
      <c r="H96" s="12">
        <f>IF('Indicator Data'!AH98="No data","x",ROUND(IF('Indicator Data'!AH98&gt;H$140,10,IF('Indicator Data'!AH98&lt;H$139,0,10-(H$140-'Indicator Data'!AH98)/(H$140-H$139)*10)),1))</f>
        <v>0</v>
      </c>
      <c r="I96" s="52">
        <f t="shared" si="20"/>
        <v>3.4</v>
      </c>
      <c r="J96" s="35">
        <f>SUM('Indicator Data'!R98,SUM('Indicator Data'!S98:T98)*1000000)</f>
        <v>6931856507</v>
      </c>
      <c r="K96" s="35">
        <f>J96/'Indicator Data'!BD98</f>
        <v>38.850171123918422</v>
      </c>
      <c r="L96" s="12">
        <f t="shared" si="21"/>
        <v>0.8</v>
      </c>
      <c r="M96" s="12">
        <f>IF('Indicator Data'!U98="No data","x",ROUND(IF('Indicator Data'!U98&gt;M$140,10,IF('Indicator Data'!U98&lt;M$139,0,10-(M$140-'Indicator Data'!U98)/(M$140-M$139)*10)),1))</f>
        <v>0.4</v>
      </c>
      <c r="N96" s="125">
        <f>'Indicator Data'!Q98/'Indicator Data'!BD98*1000000</f>
        <v>123.30481318195322</v>
      </c>
      <c r="O96" s="12">
        <f t="shared" si="22"/>
        <v>10</v>
      </c>
      <c r="P96" s="52">
        <f t="shared" si="23"/>
        <v>3.7</v>
      </c>
      <c r="Q96" s="45">
        <f t="shared" si="24"/>
        <v>4.8</v>
      </c>
      <c r="R96" s="35">
        <f>IF(AND('Indicator Data'!AM98="No data",'Indicator Data'!AN98="No data"),0,SUM('Indicator Data'!AM98:AO98))</f>
        <v>0</v>
      </c>
      <c r="S96" s="12">
        <f t="shared" si="25"/>
        <v>0</v>
      </c>
      <c r="T96" s="41">
        <f>R96/'Indicator Data'!$BB98</f>
        <v>0</v>
      </c>
      <c r="U96" s="12">
        <f t="shared" si="26"/>
        <v>0</v>
      </c>
      <c r="V96" s="13">
        <f t="shared" si="27"/>
        <v>0</v>
      </c>
      <c r="W96" s="12">
        <f>IF('Indicator Data'!AB98="No data","x",ROUND(IF('Indicator Data'!AB98&gt;W$140,10,IF('Indicator Data'!AB98&lt;W$139,0,10-(W$140-'Indicator Data'!AB98)/(W$140-W$139)*10)),1))</f>
        <v>10</v>
      </c>
      <c r="X96" s="12">
        <f>IF('Indicator Data'!AA98="No data","x",ROUND(IF('Indicator Data'!AA98&gt;X$140,10,IF('Indicator Data'!AA98&lt;X$139,0,10-(X$140-'Indicator Data'!AA98)/(X$140-X$139)*10)),1))</f>
        <v>6</v>
      </c>
      <c r="Y96" s="12">
        <f>IF('Indicator Data'!AF98="No data","x",ROUND(IF('Indicator Data'!AF98&gt;Y$140,10,IF('Indicator Data'!AF98&lt;Y$139,0,10-(Y$140-'Indicator Data'!AF98)/(Y$140-Y$139)*10)),1))</f>
        <v>5.0999999999999996</v>
      </c>
      <c r="Z96" s="129">
        <f>IF('Indicator Data'!AC98="No data","x",'Indicator Data'!AC98/'Indicator Data'!$BB98*100000)</f>
        <v>0</v>
      </c>
      <c r="AA96" s="127">
        <f t="shared" si="28"/>
        <v>0</v>
      </c>
      <c r="AB96" s="129">
        <f>IF('Indicator Data'!AD98="No data","x",'Indicator Data'!AD98/'Indicator Data'!$BB98*100000)</f>
        <v>2.249919865867791</v>
      </c>
      <c r="AC96" s="127">
        <f t="shared" si="29"/>
        <v>7.8</v>
      </c>
      <c r="AD96" s="52">
        <f t="shared" si="30"/>
        <v>5.8</v>
      </c>
      <c r="AE96" s="12">
        <f>IF('Indicator Data'!V98="No data","x",ROUND(IF('Indicator Data'!V98&gt;AE$140,10,IF('Indicator Data'!V98&lt;AE$139,0,10-(AE$140-'Indicator Data'!V98)/(AE$140-AE$139)*10)),1))</f>
        <v>4.5</v>
      </c>
      <c r="AF96" s="12">
        <f>IF('Indicator Data'!W98="No data","x",ROUND(IF('Indicator Data'!W98&gt;AF$140,10,IF('Indicator Data'!W98&lt;AF$139,0,10-(AF$140-'Indicator Data'!W98)/(AF$140-AF$139)*10)),1))</f>
        <v>2</v>
      </c>
      <c r="AG96" s="52">
        <f t="shared" si="31"/>
        <v>3.3</v>
      </c>
      <c r="AH96" s="12">
        <f>IF('Indicator Data'!AP98="No data","x",ROUND(IF('Indicator Data'!AP98&gt;AH$140,10,IF('Indicator Data'!AP98&lt;AH$139,0,10-(AH$140-'Indicator Data'!AP98)/(AH$140-AH$139)*10)),1))</f>
        <v>0</v>
      </c>
      <c r="AI96" s="12">
        <f>IF('Indicator Data'!AQ98="No data","x",ROUND(IF('Indicator Data'!AQ98&gt;AI$140,10,IF('Indicator Data'!AQ98&lt;AI$139,0,10-(AI$140-'Indicator Data'!AQ98)/(AI$140-AI$139)*10)),1))</f>
        <v>0</v>
      </c>
      <c r="AJ96" s="52">
        <f t="shared" si="32"/>
        <v>0</v>
      </c>
      <c r="AK96" s="35">
        <f>'Indicator Data'!AK98+'Indicator Data'!AJ98*0.5+'Indicator Data'!AI98*0.25</f>
        <v>154.72432916375408</v>
      </c>
      <c r="AL96" s="42">
        <f>AK96/'Indicator Data'!BB98</f>
        <v>2.3843653556068322E-5</v>
      </c>
      <c r="AM96" s="52">
        <f t="shared" si="33"/>
        <v>0</v>
      </c>
      <c r="AN96" s="42" t="str">
        <f>IF('Indicator Data'!AL98="No data","x",'Indicator Data'!AL98/'Indicator Data'!BB98)</f>
        <v>x</v>
      </c>
      <c r="AO96" s="12" t="str">
        <f t="shared" si="34"/>
        <v>x</v>
      </c>
      <c r="AP96" s="52" t="str">
        <f t="shared" si="35"/>
        <v>x</v>
      </c>
      <c r="AQ96" s="36">
        <f t="shared" si="36"/>
        <v>2.7</v>
      </c>
      <c r="AR96" s="55">
        <f t="shared" si="37"/>
        <v>1.4</v>
      </c>
      <c r="AU96" s="11">
        <v>4.3</v>
      </c>
    </row>
    <row r="97" spans="1:47" s="11" customFormat="1" x14ac:dyDescent="0.25">
      <c r="A97" s="11" t="s">
        <v>414</v>
      </c>
      <c r="B97" s="30" t="s">
        <v>14</v>
      </c>
      <c r="C97" s="30" t="s">
        <v>543</v>
      </c>
      <c r="D97" s="12">
        <f>ROUND(IF('Indicator Data'!O99="No data",IF((0.1284*LN('Indicator Data'!BA99)-0.4735)&gt;D$140,0,IF((0.1284*LN('Indicator Data'!BA99)-0.4735)&lt;D$139,10,(D$140-(0.1284*LN('Indicator Data'!BA99)-0.4735))/(D$140-D$139)*10)),IF('Indicator Data'!O99&gt;D$140,0,IF('Indicator Data'!O99&lt;D$139,10,(D$140-'Indicator Data'!O99)/(D$140-D$139)*10))),1)</f>
        <v>10</v>
      </c>
      <c r="E97" s="12">
        <f>IF('Indicator Data'!P99="No data","x",ROUND(IF('Indicator Data'!P99&gt;E$140,10,IF('Indicator Data'!P99&lt;E$139,0,10-(E$140-'Indicator Data'!P99)/(E$140-E$139)*10)),1))</f>
        <v>10</v>
      </c>
      <c r="F97" s="52">
        <f t="shared" si="19"/>
        <v>10</v>
      </c>
      <c r="G97" s="12">
        <f>IF('Indicator Data'!AG99="No data","x",ROUND(IF('Indicator Data'!AG99&gt;G$140,10,IF('Indicator Data'!AG99&lt;G$139,0,10-(G$140-'Indicator Data'!AG99)/(G$140-G$139)*10)),1))</f>
        <v>10</v>
      </c>
      <c r="H97" s="12">
        <f>IF('Indicator Data'!AH99="No data","x",ROUND(IF('Indicator Data'!AH99&gt;H$140,10,IF('Indicator Data'!AH99&lt;H$139,0,10-(H$140-'Indicator Data'!AH99)/(H$140-H$139)*10)),1))</f>
        <v>3.3</v>
      </c>
      <c r="I97" s="52">
        <f t="shared" si="20"/>
        <v>6.7</v>
      </c>
      <c r="J97" s="35">
        <f>SUM('Indicator Data'!R99,SUM('Indicator Data'!S99:T99)*1000000)</f>
        <v>6931856507</v>
      </c>
      <c r="K97" s="35">
        <f>J97/'Indicator Data'!BD99</f>
        <v>38.850171123918422</v>
      </c>
      <c r="L97" s="12">
        <f t="shared" si="21"/>
        <v>0.8</v>
      </c>
      <c r="M97" s="12">
        <f>IF('Indicator Data'!U99="No data","x",ROUND(IF('Indicator Data'!U99&gt;M$140,10,IF('Indicator Data'!U99&lt;M$139,0,10-(M$140-'Indicator Data'!U99)/(M$140-M$139)*10)),1))</f>
        <v>0.4</v>
      </c>
      <c r="N97" s="125">
        <f>'Indicator Data'!Q99/'Indicator Data'!BD99*1000000</f>
        <v>123.30481318195322</v>
      </c>
      <c r="O97" s="12">
        <f t="shared" si="22"/>
        <v>10</v>
      </c>
      <c r="P97" s="52">
        <f t="shared" si="23"/>
        <v>3.7</v>
      </c>
      <c r="Q97" s="45">
        <f t="shared" si="24"/>
        <v>7.6</v>
      </c>
      <c r="R97" s="35">
        <f>IF(AND('Indicator Data'!AM99="No data",'Indicator Data'!AN99="No data"),0,SUM('Indicator Data'!AM99:AO99))</f>
        <v>0</v>
      </c>
      <c r="S97" s="12">
        <f t="shared" si="25"/>
        <v>0</v>
      </c>
      <c r="T97" s="41">
        <f>R97/'Indicator Data'!$BB99</f>
        <v>0</v>
      </c>
      <c r="U97" s="12">
        <f t="shared" si="26"/>
        <v>0</v>
      </c>
      <c r="V97" s="13">
        <f t="shared" si="27"/>
        <v>0</v>
      </c>
      <c r="W97" s="12">
        <f>IF('Indicator Data'!AB99="No data","x",ROUND(IF('Indicator Data'!AB99&gt;W$140,10,IF('Indicator Data'!AB99&lt;W$139,0,10-(W$140-'Indicator Data'!AB99)/(W$140-W$139)*10)),1))</f>
        <v>10</v>
      </c>
      <c r="X97" s="12">
        <f>IF('Indicator Data'!AA99="No data","x",ROUND(IF('Indicator Data'!AA99&gt;X$140,10,IF('Indicator Data'!AA99&lt;X$139,0,10-(X$140-'Indicator Data'!AA99)/(X$140-X$139)*10)),1))</f>
        <v>6</v>
      </c>
      <c r="Y97" s="12">
        <f>IF('Indicator Data'!AF99="No data","x",ROUND(IF('Indicator Data'!AF99&gt;Y$140,10,IF('Indicator Data'!AF99&lt;Y$139,0,10-(Y$140-'Indicator Data'!AF99)/(Y$140-Y$139)*10)),1))</f>
        <v>5.0999999999999996</v>
      </c>
      <c r="Z97" s="129">
        <f>IF('Indicator Data'!AC99="No data","x",'Indicator Data'!AC99/'Indicator Data'!$BB99*100000)</f>
        <v>0</v>
      </c>
      <c r="AA97" s="127">
        <f t="shared" si="28"/>
        <v>0</v>
      </c>
      <c r="AB97" s="129">
        <f>IF('Indicator Data'!AD99="No data","x",'Indicator Data'!AD99/'Indicator Data'!$BB99*100000)</f>
        <v>0.25660320227966288</v>
      </c>
      <c r="AC97" s="127">
        <f t="shared" si="29"/>
        <v>4.7</v>
      </c>
      <c r="AD97" s="52">
        <f t="shared" si="30"/>
        <v>5.2</v>
      </c>
      <c r="AE97" s="12">
        <f>IF('Indicator Data'!V99="No data","x",ROUND(IF('Indicator Data'!V99&gt;AE$140,10,IF('Indicator Data'!V99&lt;AE$139,0,10-(AE$140-'Indicator Data'!V99)/(AE$140-AE$139)*10)),1))</f>
        <v>9.1999999999999993</v>
      </c>
      <c r="AF97" s="12">
        <f>IF('Indicator Data'!W99="No data","x",ROUND(IF('Indicator Data'!W99&gt;AF$140,10,IF('Indicator Data'!W99&lt;AF$139,0,10-(AF$140-'Indicator Data'!W99)/(AF$140-AF$139)*10)),1))</f>
        <v>7.9</v>
      </c>
      <c r="AG97" s="52">
        <f t="shared" si="31"/>
        <v>8.6</v>
      </c>
      <c r="AH97" s="12">
        <f>IF('Indicator Data'!AP99="No data","x",ROUND(IF('Indicator Data'!AP99&gt;AH$140,10,IF('Indicator Data'!AP99&lt;AH$139,0,10-(AH$140-'Indicator Data'!AP99)/(AH$140-AH$139)*10)),1))</f>
        <v>5.5</v>
      </c>
      <c r="AI97" s="12">
        <f>IF('Indicator Data'!AQ99="No data","x",ROUND(IF('Indicator Data'!AQ99&gt;AI$140,10,IF('Indicator Data'!AQ99&lt;AI$139,0,10-(AI$140-'Indicator Data'!AQ99)/(AI$140-AI$139)*10)),1))</f>
        <v>3.2</v>
      </c>
      <c r="AJ97" s="52">
        <f t="shared" si="32"/>
        <v>4.4000000000000004</v>
      </c>
      <c r="AK97" s="35">
        <f>'Indicator Data'!AK99+'Indicator Data'!AJ99*0.5+'Indicator Data'!AI99*0.25</f>
        <v>1444.1482192278213</v>
      </c>
      <c r="AL97" s="42">
        <f>AK97/'Indicator Data'!BB99</f>
        <v>3.0881088135027625E-4</v>
      </c>
      <c r="AM97" s="52">
        <f t="shared" si="33"/>
        <v>0</v>
      </c>
      <c r="AN97" s="42">
        <f>IF('Indicator Data'!AL99="No data","x",'Indicator Data'!AL99/'Indicator Data'!BB99)</f>
        <v>3.4755595072448707E-2</v>
      </c>
      <c r="AO97" s="12">
        <f t="shared" si="34"/>
        <v>1.7</v>
      </c>
      <c r="AP97" s="52">
        <f t="shared" si="35"/>
        <v>1.7</v>
      </c>
      <c r="AQ97" s="36">
        <f t="shared" si="36"/>
        <v>4.7</v>
      </c>
      <c r="AR97" s="55">
        <f t="shared" si="37"/>
        <v>2.7</v>
      </c>
      <c r="AU97" s="11">
        <v>5</v>
      </c>
    </row>
    <row r="98" spans="1:47" s="11" customFormat="1" x14ac:dyDescent="0.25">
      <c r="A98" s="11" t="s">
        <v>415</v>
      </c>
      <c r="B98" s="30" t="s">
        <v>14</v>
      </c>
      <c r="C98" s="30" t="s">
        <v>544</v>
      </c>
      <c r="D98" s="12">
        <f>ROUND(IF('Indicator Data'!O100="No data",IF((0.1284*LN('Indicator Data'!BA100)-0.4735)&gt;D$140,0,IF((0.1284*LN('Indicator Data'!BA100)-0.4735)&lt;D$139,10,(D$140-(0.1284*LN('Indicator Data'!BA100)-0.4735))/(D$140-D$139)*10)),IF('Indicator Data'!O100&gt;D$140,0,IF('Indicator Data'!O100&lt;D$139,10,(D$140-'Indicator Data'!O100)/(D$140-D$139)*10))),1)</f>
        <v>9.5</v>
      </c>
      <c r="E98" s="12">
        <f>IF('Indicator Data'!P100="No data","x",ROUND(IF('Indicator Data'!P100&gt;E$140,10,IF('Indicator Data'!P100&lt;E$139,0,10-(E$140-'Indicator Data'!P100)/(E$140-E$139)*10)),1))</f>
        <v>8.8000000000000007</v>
      </c>
      <c r="F98" s="52">
        <f t="shared" si="19"/>
        <v>9.1999999999999993</v>
      </c>
      <c r="G98" s="12">
        <f>IF('Indicator Data'!AG100="No data","x",ROUND(IF('Indicator Data'!AG100&gt;G$140,10,IF('Indicator Data'!AG100&lt;G$139,0,10-(G$140-'Indicator Data'!AG100)/(G$140-G$139)*10)),1))</f>
        <v>7.4</v>
      </c>
      <c r="H98" s="12">
        <f>IF('Indicator Data'!AH100="No data","x",ROUND(IF('Indicator Data'!AH100&gt;H$140,10,IF('Indicator Data'!AH100&lt;H$139,0,10-(H$140-'Indicator Data'!AH100)/(H$140-H$139)*10)),1))</f>
        <v>0</v>
      </c>
      <c r="I98" s="52">
        <f t="shared" si="20"/>
        <v>3.7</v>
      </c>
      <c r="J98" s="35">
        <f>SUM('Indicator Data'!R100,SUM('Indicator Data'!S100:T100)*1000000)</f>
        <v>6931856507</v>
      </c>
      <c r="K98" s="35">
        <f>J98/'Indicator Data'!BD100</f>
        <v>38.850171123918422</v>
      </c>
      <c r="L98" s="12">
        <f t="shared" si="21"/>
        <v>0.8</v>
      </c>
      <c r="M98" s="12">
        <f>IF('Indicator Data'!U100="No data","x",ROUND(IF('Indicator Data'!U100&gt;M$140,10,IF('Indicator Data'!U100&lt;M$139,0,10-(M$140-'Indicator Data'!U100)/(M$140-M$139)*10)),1))</f>
        <v>0.4</v>
      </c>
      <c r="N98" s="125">
        <f>'Indicator Data'!Q100/'Indicator Data'!BD100*1000000</f>
        <v>123.30481318195322</v>
      </c>
      <c r="O98" s="12">
        <f t="shared" si="22"/>
        <v>10</v>
      </c>
      <c r="P98" s="52">
        <f t="shared" si="23"/>
        <v>3.7</v>
      </c>
      <c r="Q98" s="45">
        <f t="shared" si="24"/>
        <v>6.5</v>
      </c>
      <c r="R98" s="35">
        <f>IF(AND('Indicator Data'!AM100="No data",'Indicator Data'!AN100="No data"),0,SUM('Indicator Data'!AM100:AO100))</f>
        <v>67795</v>
      </c>
      <c r="S98" s="12">
        <f t="shared" si="25"/>
        <v>6.1</v>
      </c>
      <c r="T98" s="41">
        <f>R98/'Indicator Data'!$BB100</f>
        <v>2.4019324582048873E-2</v>
      </c>
      <c r="U98" s="12">
        <f t="shared" si="26"/>
        <v>7</v>
      </c>
      <c r="V98" s="13">
        <f t="shared" si="27"/>
        <v>6.6</v>
      </c>
      <c r="W98" s="12">
        <f>IF('Indicator Data'!AB100="No data","x",ROUND(IF('Indicator Data'!AB100&gt;W$140,10,IF('Indicator Data'!AB100&lt;W$139,0,10-(W$140-'Indicator Data'!AB100)/(W$140-W$139)*10)),1))</f>
        <v>10</v>
      </c>
      <c r="X98" s="12">
        <f>IF('Indicator Data'!AA100="No data","x",ROUND(IF('Indicator Data'!AA100&gt;X$140,10,IF('Indicator Data'!AA100&lt;X$139,0,10-(X$140-'Indicator Data'!AA100)/(X$140-X$139)*10)),1))</f>
        <v>6</v>
      </c>
      <c r="Y98" s="12">
        <f>IF('Indicator Data'!AF100="No data","x",ROUND(IF('Indicator Data'!AF100&gt;Y$140,10,IF('Indicator Data'!AF100&lt;Y$139,0,10-(Y$140-'Indicator Data'!AF100)/(Y$140-Y$139)*10)),1))</f>
        <v>5.0999999999999996</v>
      </c>
      <c r="Z98" s="129">
        <f>IF('Indicator Data'!AC100="No data","x",'Indicator Data'!AC100/'Indicator Data'!$BB100*100000)</f>
        <v>0</v>
      </c>
      <c r="AA98" s="127">
        <f t="shared" si="28"/>
        <v>0</v>
      </c>
      <c r="AB98" s="129">
        <f>IF('Indicator Data'!AD100="No data","x",'Indicator Data'!AD100/'Indicator Data'!$BB100*100000)</f>
        <v>3.1532117232868937</v>
      </c>
      <c r="AC98" s="127">
        <f t="shared" si="29"/>
        <v>8.3000000000000007</v>
      </c>
      <c r="AD98" s="52">
        <f t="shared" si="30"/>
        <v>5.9</v>
      </c>
      <c r="AE98" s="12">
        <f>IF('Indicator Data'!V100="No data","x",ROUND(IF('Indicator Data'!V100&gt;AE$140,10,IF('Indicator Data'!V100&lt;AE$139,0,10-(AE$140-'Indicator Data'!V100)/(AE$140-AE$139)*10)),1))</f>
        <v>8.1</v>
      </c>
      <c r="AF98" s="12">
        <f>IF('Indicator Data'!W100="No data","x",ROUND(IF('Indicator Data'!W100&gt;AF$140,10,IF('Indicator Data'!W100&lt;AF$139,0,10-(AF$140-'Indicator Data'!W100)/(AF$140-AF$139)*10)),1))</f>
        <v>3.6</v>
      </c>
      <c r="AG98" s="52">
        <f t="shared" si="31"/>
        <v>5.9</v>
      </c>
      <c r="AH98" s="12">
        <f>IF('Indicator Data'!AP100="No data","x",ROUND(IF('Indicator Data'!AP100&gt;AH$140,10,IF('Indicator Data'!AP100&lt;AH$139,0,10-(AH$140-'Indicator Data'!AP100)/(AH$140-AH$139)*10)),1))</f>
        <v>0.1</v>
      </c>
      <c r="AI98" s="12">
        <f>IF('Indicator Data'!AQ100="No data","x",ROUND(IF('Indicator Data'!AQ100&gt;AI$140,10,IF('Indicator Data'!AQ100&lt;AI$139,0,10-(AI$140-'Indicator Data'!AQ100)/(AI$140-AI$139)*10)),1))</f>
        <v>3.6</v>
      </c>
      <c r="AJ98" s="52">
        <f t="shared" si="32"/>
        <v>1.9</v>
      </c>
      <c r="AK98" s="35">
        <f>'Indicator Data'!AK100+'Indicator Data'!AJ100*0.5+'Indicator Data'!AI100*0.25</f>
        <v>862.96822212358416</v>
      </c>
      <c r="AL98" s="42">
        <f>AK98/'Indicator Data'!BB100</f>
        <v>3.0574399042967792E-4</v>
      </c>
      <c r="AM98" s="52">
        <f t="shared" si="33"/>
        <v>0</v>
      </c>
      <c r="AN98" s="42">
        <f>IF('Indicator Data'!AL100="No data","x",'Indicator Data'!AL100/'Indicator Data'!BB100)</f>
        <v>1.9605469440595442E-2</v>
      </c>
      <c r="AO98" s="12">
        <f t="shared" si="34"/>
        <v>1</v>
      </c>
      <c r="AP98" s="52">
        <f t="shared" si="35"/>
        <v>1</v>
      </c>
      <c r="AQ98" s="36">
        <f t="shared" si="36"/>
        <v>3.4</v>
      </c>
      <c r="AR98" s="55">
        <f t="shared" si="37"/>
        <v>5.2</v>
      </c>
      <c r="AU98" s="11">
        <v>4.5</v>
      </c>
    </row>
    <row r="99" spans="1:47" s="11" customFormat="1" x14ac:dyDescent="0.25">
      <c r="A99" s="11" t="s">
        <v>416</v>
      </c>
      <c r="B99" s="30" t="s">
        <v>14</v>
      </c>
      <c r="C99" s="30" t="s">
        <v>545</v>
      </c>
      <c r="D99" s="12">
        <f>ROUND(IF('Indicator Data'!O101="No data",IF((0.1284*LN('Indicator Data'!BA101)-0.4735)&gt;D$140,0,IF((0.1284*LN('Indicator Data'!BA101)-0.4735)&lt;D$139,10,(D$140-(0.1284*LN('Indicator Data'!BA101)-0.4735))/(D$140-D$139)*10)),IF('Indicator Data'!O101&gt;D$140,0,IF('Indicator Data'!O101&lt;D$139,10,(D$140-'Indicator Data'!O101)/(D$140-D$139)*10))),1)</f>
        <v>10</v>
      </c>
      <c r="E99" s="12">
        <f>IF('Indicator Data'!P101="No data","x",ROUND(IF('Indicator Data'!P101&gt;E$140,10,IF('Indicator Data'!P101&lt;E$139,0,10-(E$140-'Indicator Data'!P101)/(E$140-E$139)*10)),1))</f>
        <v>10</v>
      </c>
      <c r="F99" s="52">
        <f t="shared" si="19"/>
        <v>10</v>
      </c>
      <c r="G99" s="12">
        <f>IF('Indicator Data'!AG101="No data","x",ROUND(IF('Indicator Data'!AG101&gt;G$140,10,IF('Indicator Data'!AG101&lt;G$139,0,10-(G$140-'Indicator Data'!AG101)/(G$140-G$139)*10)),1))</f>
        <v>8.4</v>
      </c>
      <c r="H99" s="12">
        <f>IF('Indicator Data'!AH101="No data","x",ROUND(IF('Indicator Data'!AH101&gt;H$140,10,IF('Indicator Data'!AH101&lt;H$139,0,10-(H$140-'Indicator Data'!AH101)/(H$140-H$139)*10)),1))</f>
        <v>2.5</v>
      </c>
      <c r="I99" s="52">
        <f t="shared" si="20"/>
        <v>5.5</v>
      </c>
      <c r="J99" s="35">
        <f>SUM('Indicator Data'!R101,SUM('Indicator Data'!S101:T101)*1000000)</f>
        <v>6931856507</v>
      </c>
      <c r="K99" s="35">
        <f>J99/'Indicator Data'!BD101</f>
        <v>38.850171123918422</v>
      </c>
      <c r="L99" s="12">
        <f t="shared" si="21"/>
        <v>0.8</v>
      </c>
      <c r="M99" s="12">
        <f>IF('Indicator Data'!U101="No data","x",ROUND(IF('Indicator Data'!U101&gt;M$140,10,IF('Indicator Data'!U101&lt;M$139,0,10-(M$140-'Indicator Data'!U101)/(M$140-M$139)*10)),1))</f>
        <v>0.4</v>
      </c>
      <c r="N99" s="125">
        <f>'Indicator Data'!Q101/'Indicator Data'!BD101*1000000</f>
        <v>123.30481318195322</v>
      </c>
      <c r="O99" s="12">
        <f t="shared" si="22"/>
        <v>10</v>
      </c>
      <c r="P99" s="52">
        <f t="shared" si="23"/>
        <v>3.7</v>
      </c>
      <c r="Q99" s="45">
        <f t="shared" si="24"/>
        <v>7.3</v>
      </c>
      <c r="R99" s="35">
        <f>IF(AND('Indicator Data'!AM101="No data",'Indicator Data'!AN101="No data"),0,SUM('Indicator Data'!AM101:AO101))</f>
        <v>145876.54999999999</v>
      </c>
      <c r="S99" s="12">
        <f t="shared" si="25"/>
        <v>7.2</v>
      </c>
      <c r="T99" s="41">
        <f>R99/'Indicator Data'!$BB101</f>
        <v>4.9806393041416624E-2</v>
      </c>
      <c r="U99" s="12">
        <f t="shared" si="26"/>
        <v>8.4</v>
      </c>
      <c r="V99" s="13">
        <f t="shared" si="27"/>
        <v>7.8</v>
      </c>
      <c r="W99" s="12">
        <f>IF('Indicator Data'!AB101="No data","x",ROUND(IF('Indicator Data'!AB101&gt;W$140,10,IF('Indicator Data'!AB101&lt;W$139,0,10-(W$140-'Indicator Data'!AB101)/(W$140-W$139)*10)),1))</f>
        <v>10</v>
      </c>
      <c r="X99" s="12">
        <f>IF('Indicator Data'!AA101="No data","x",ROUND(IF('Indicator Data'!AA101&gt;X$140,10,IF('Indicator Data'!AA101&lt;X$139,0,10-(X$140-'Indicator Data'!AA101)/(X$140-X$139)*10)),1))</f>
        <v>6</v>
      </c>
      <c r="Y99" s="12">
        <f>IF('Indicator Data'!AF101="No data","x",ROUND(IF('Indicator Data'!AF101&gt;Y$140,10,IF('Indicator Data'!AF101&lt;Y$139,0,10-(Y$140-'Indicator Data'!AF101)/(Y$140-Y$139)*10)),1))</f>
        <v>5.0999999999999996</v>
      </c>
      <c r="Z99" s="129">
        <f>IF('Indicator Data'!AC101="No data","x",'Indicator Data'!AC101/'Indicator Data'!$BB101*100000)</f>
        <v>0</v>
      </c>
      <c r="AA99" s="127">
        <f t="shared" si="28"/>
        <v>0</v>
      </c>
      <c r="AB99" s="129">
        <f>IF('Indicator Data'!AD101="No data","x",'Indicator Data'!AD101/'Indicator Data'!$BB101*100000)</f>
        <v>12.052421546588585</v>
      </c>
      <c r="AC99" s="127">
        <f t="shared" si="29"/>
        <v>10</v>
      </c>
      <c r="AD99" s="52">
        <f t="shared" si="30"/>
        <v>6.2</v>
      </c>
      <c r="AE99" s="12">
        <f>IF('Indicator Data'!V101="No data","x",ROUND(IF('Indicator Data'!V101&gt;AE$140,10,IF('Indicator Data'!V101&lt;AE$139,0,10-(AE$140-'Indicator Data'!V101)/(AE$140-AE$139)*10)),1))</f>
        <v>7.8</v>
      </c>
      <c r="AF99" s="12">
        <f>IF('Indicator Data'!W101="No data","x",ROUND(IF('Indicator Data'!W101&gt;AF$140,10,IF('Indicator Data'!W101&lt;AF$139,0,10-(AF$140-'Indicator Data'!W101)/(AF$140-AF$139)*10)),1))</f>
        <v>8</v>
      </c>
      <c r="AG99" s="52">
        <f t="shared" si="31"/>
        <v>7.9</v>
      </c>
      <c r="AH99" s="12">
        <f>IF('Indicator Data'!AP101="No data","x",ROUND(IF('Indicator Data'!AP101&gt;AH$140,10,IF('Indicator Data'!AP101&lt;AH$139,0,10-(AH$140-'Indicator Data'!AP101)/(AH$140-AH$139)*10)),1))</f>
        <v>6.4</v>
      </c>
      <c r="AI99" s="12">
        <f>IF('Indicator Data'!AQ101="No data","x",ROUND(IF('Indicator Data'!AQ101&gt;AI$140,10,IF('Indicator Data'!AQ101&lt;AI$139,0,10-(AI$140-'Indicator Data'!AQ101)/(AI$140-AI$139)*10)),1))</f>
        <v>9.5</v>
      </c>
      <c r="AJ99" s="52">
        <f t="shared" si="32"/>
        <v>8</v>
      </c>
      <c r="AK99" s="35">
        <f>'Indicator Data'!AK101+'Indicator Data'!AJ101*0.5+'Indicator Data'!AI101*0.25</f>
        <v>912.65291991323534</v>
      </c>
      <c r="AL99" s="42">
        <f>AK99/'Indicator Data'!BB101</f>
        <v>3.1160560103454002E-4</v>
      </c>
      <c r="AM99" s="52">
        <f t="shared" si="33"/>
        <v>0</v>
      </c>
      <c r="AN99" s="42">
        <f>IF('Indicator Data'!AL101="No data","x",'Indicator Data'!AL101/'Indicator Data'!BB101)</f>
        <v>0.29709783493440484</v>
      </c>
      <c r="AO99" s="12">
        <f t="shared" si="34"/>
        <v>10</v>
      </c>
      <c r="AP99" s="52">
        <f t="shared" si="35"/>
        <v>10</v>
      </c>
      <c r="AQ99" s="36">
        <f t="shared" si="36"/>
        <v>7.5</v>
      </c>
      <c r="AR99" s="55">
        <f t="shared" si="37"/>
        <v>7.7</v>
      </c>
      <c r="AU99" s="11">
        <v>7.6</v>
      </c>
    </row>
    <row r="100" spans="1:47" s="11" customFormat="1" x14ac:dyDescent="0.25">
      <c r="A100" s="11" t="s">
        <v>417</v>
      </c>
      <c r="B100" s="30" t="s">
        <v>14</v>
      </c>
      <c r="C100" s="30" t="s">
        <v>546</v>
      </c>
      <c r="D100" s="12">
        <f>ROUND(IF('Indicator Data'!O102="No data",IF((0.1284*LN('Indicator Data'!BA102)-0.4735)&gt;D$140,0,IF((0.1284*LN('Indicator Data'!BA102)-0.4735)&lt;D$139,10,(D$140-(0.1284*LN('Indicator Data'!BA102)-0.4735))/(D$140-D$139)*10)),IF('Indicator Data'!O102&gt;D$140,0,IF('Indicator Data'!O102&lt;D$139,10,(D$140-'Indicator Data'!O102)/(D$140-D$139)*10))),1)</f>
        <v>10</v>
      </c>
      <c r="E100" s="12">
        <f>IF('Indicator Data'!P102="No data","x",ROUND(IF('Indicator Data'!P102&gt;E$140,10,IF('Indicator Data'!P102&lt;E$139,0,10-(E$140-'Indicator Data'!P102)/(E$140-E$139)*10)),1))</f>
        <v>10</v>
      </c>
      <c r="F100" s="52">
        <f t="shared" si="19"/>
        <v>10</v>
      </c>
      <c r="G100" s="12">
        <f>IF('Indicator Data'!AG102="No data","x",ROUND(IF('Indicator Data'!AG102&gt;G$140,10,IF('Indicator Data'!AG102&lt;G$139,0,10-(G$140-'Indicator Data'!AG102)/(G$140-G$139)*10)),1))</f>
        <v>10</v>
      </c>
      <c r="H100" s="12">
        <f>IF('Indicator Data'!AH102="No data","x",ROUND(IF('Indicator Data'!AH102&gt;H$140,10,IF('Indicator Data'!AH102&lt;H$139,0,10-(H$140-'Indicator Data'!AH102)/(H$140-H$139)*10)),1))</f>
        <v>0.5</v>
      </c>
      <c r="I100" s="52">
        <f t="shared" si="20"/>
        <v>5.3</v>
      </c>
      <c r="J100" s="35">
        <f>SUM('Indicator Data'!R102,SUM('Indicator Data'!S102:T102)*1000000)</f>
        <v>6931856507</v>
      </c>
      <c r="K100" s="35">
        <f>J100/'Indicator Data'!BD102</f>
        <v>38.850171123918422</v>
      </c>
      <c r="L100" s="12">
        <f t="shared" si="21"/>
        <v>0.8</v>
      </c>
      <c r="M100" s="12">
        <f>IF('Indicator Data'!U102="No data","x",ROUND(IF('Indicator Data'!U102&gt;M$140,10,IF('Indicator Data'!U102&lt;M$139,0,10-(M$140-'Indicator Data'!U102)/(M$140-M$139)*10)),1))</f>
        <v>0.4</v>
      </c>
      <c r="N100" s="125">
        <f>'Indicator Data'!Q102/'Indicator Data'!BD102*1000000</f>
        <v>123.30481318195322</v>
      </c>
      <c r="O100" s="12">
        <f t="shared" si="22"/>
        <v>10</v>
      </c>
      <c r="P100" s="52">
        <f t="shared" si="23"/>
        <v>3.7</v>
      </c>
      <c r="Q100" s="45">
        <f t="shared" si="24"/>
        <v>7.3</v>
      </c>
      <c r="R100" s="35">
        <f>IF(AND('Indicator Data'!AM102="No data",'Indicator Data'!AN102="No data"),0,SUM('Indicator Data'!AM102:AO102))</f>
        <v>0</v>
      </c>
      <c r="S100" s="12">
        <f t="shared" si="25"/>
        <v>0</v>
      </c>
      <c r="T100" s="41">
        <f>R100/'Indicator Data'!$BB102</f>
        <v>0</v>
      </c>
      <c r="U100" s="12">
        <f t="shared" si="26"/>
        <v>0</v>
      </c>
      <c r="V100" s="13">
        <f t="shared" si="27"/>
        <v>0</v>
      </c>
      <c r="W100" s="12">
        <f>IF('Indicator Data'!AB102="No data","x",ROUND(IF('Indicator Data'!AB102&gt;W$140,10,IF('Indicator Data'!AB102&lt;W$139,0,10-(W$140-'Indicator Data'!AB102)/(W$140-W$139)*10)),1))</f>
        <v>0.8</v>
      </c>
      <c r="X100" s="12">
        <f>IF('Indicator Data'!AA102="No data","x",ROUND(IF('Indicator Data'!AA102&gt;X$140,10,IF('Indicator Data'!AA102&lt;X$139,0,10-(X$140-'Indicator Data'!AA102)/(X$140-X$139)*10)),1))</f>
        <v>6</v>
      </c>
      <c r="Y100" s="12">
        <f>IF('Indicator Data'!AF102="No data","x",ROUND(IF('Indicator Data'!AF102&gt;Y$140,10,IF('Indicator Data'!AF102&lt;Y$139,0,10-(Y$140-'Indicator Data'!AF102)/(Y$140-Y$139)*10)),1))</f>
        <v>5.0999999999999996</v>
      </c>
      <c r="Z100" s="129">
        <f>IF('Indicator Data'!AC102="No data","x",'Indicator Data'!AC102/'Indicator Data'!$BB102*100000)</f>
        <v>25.650596290698601</v>
      </c>
      <c r="AA100" s="127">
        <f t="shared" si="28"/>
        <v>9.1999999999999993</v>
      </c>
      <c r="AB100" s="129">
        <f>IF('Indicator Data'!AD102="No data","x",'Indicator Data'!AD102/'Indicator Data'!$BB102*100000)</f>
        <v>0.19580607855495114</v>
      </c>
      <c r="AC100" s="127">
        <f t="shared" si="29"/>
        <v>4.3</v>
      </c>
      <c r="AD100" s="52">
        <f t="shared" si="30"/>
        <v>5.0999999999999996</v>
      </c>
      <c r="AE100" s="12">
        <f>IF('Indicator Data'!V102="No data","x",ROUND(IF('Indicator Data'!V102&gt;AE$140,10,IF('Indicator Data'!V102&lt;AE$139,0,10-(AE$140-'Indicator Data'!V102)/(AE$140-AE$139)*10)),1))</f>
        <v>10</v>
      </c>
      <c r="AF100" s="12">
        <f>IF('Indicator Data'!W102="No data","x",ROUND(IF('Indicator Data'!W102&gt;AF$140,10,IF('Indicator Data'!W102&lt;AF$139,0,10-(AF$140-'Indicator Data'!W102)/(AF$140-AF$139)*10)),1))</f>
        <v>6.2</v>
      </c>
      <c r="AG100" s="52">
        <f t="shared" si="31"/>
        <v>8.1</v>
      </c>
      <c r="AH100" s="12">
        <f>IF('Indicator Data'!AP102="No data","x",ROUND(IF('Indicator Data'!AP102&gt;AH$140,10,IF('Indicator Data'!AP102&lt;AH$139,0,10-(AH$140-'Indicator Data'!AP102)/(AH$140-AH$139)*10)),1))</f>
        <v>2.1</v>
      </c>
      <c r="AI100" s="12">
        <f>IF('Indicator Data'!AQ102="No data","x",ROUND(IF('Indicator Data'!AQ102&gt;AI$140,10,IF('Indicator Data'!AQ102&lt;AI$139,0,10-(AI$140-'Indicator Data'!AQ102)/(AI$140-AI$139)*10)),1))</f>
        <v>4.0999999999999996</v>
      </c>
      <c r="AJ100" s="52">
        <f t="shared" si="32"/>
        <v>3.1</v>
      </c>
      <c r="AK100" s="35">
        <f>'Indicator Data'!AK102+'Indicator Data'!AJ102*0.5+'Indicator Data'!AI102*0.25</f>
        <v>1273.1192140067942</v>
      </c>
      <c r="AL100" s="42">
        <f>AK100/'Indicator Data'!BB102</f>
        <v>3.1160560103454002E-4</v>
      </c>
      <c r="AM100" s="52">
        <f t="shared" si="33"/>
        <v>0</v>
      </c>
      <c r="AN100" s="42">
        <f>IF('Indicator Data'!AL102="No data","x",'Indicator Data'!AL102/'Indicator Data'!BB102)</f>
        <v>4.3616699810924753E-2</v>
      </c>
      <c r="AO100" s="12">
        <f t="shared" si="34"/>
        <v>2.2000000000000002</v>
      </c>
      <c r="AP100" s="52">
        <f t="shared" si="35"/>
        <v>2.2000000000000002</v>
      </c>
      <c r="AQ100" s="36">
        <f t="shared" si="36"/>
        <v>4.3</v>
      </c>
      <c r="AR100" s="55">
        <f t="shared" si="37"/>
        <v>2.4</v>
      </c>
      <c r="AU100" s="11">
        <v>3.9</v>
      </c>
    </row>
    <row r="101" spans="1:47" s="11" customFormat="1" x14ac:dyDescent="0.25">
      <c r="A101" s="11" t="s">
        <v>419</v>
      </c>
      <c r="B101" s="30" t="s">
        <v>16</v>
      </c>
      <c r="C101" s="30" t="s">
        <v>548</v>
      </c>
      <c r="D101" s="12">
        <f>ROUND(IF('Indicator Data'!O103="No data",IF((0.1284*LN('Indicator Data'!BA103)-0.4735)&gt;D$140,0,IF((0.1284*LN('Indicator Data'!BA103)-0.4735)&lt;D$139,10,(D$140-(0.1284*LN('Indicator Data'!BA103)-0.4735))/(D$140-D$139)*10)),IF('Indicator Data'!O103&gt;D$140,0,IF('Indicator Data'!O103&lt;D$139,10,(D$140-'Indicator Data'!O103)/(D$140-D$139)*10))),1)</f>
        <v>7</v>
      </c>
      <c r="E101" s="12">
        <f>IF('Indicator Data'!P103="No data","x",ROUND(IF('Indicator Data'!P103&gt;E$140,10,IF('Indicator Data'!P103&lt;E$139,0,10-(E$140-'Indicator Data'!P103)/(E$140-E$139)*10)),1))</f>
        <v>1.8</v>
      </c>
      <c r="F101" s="52">
        <f t="shared" si="19"/>
        <v>4.9000000000000004</v>
      </c>
      <c r="G101" s="12">
        <f>IF('Indicator Data'!AG103="No data","x",ROUND(IF('Indicator Data'!AG103&gt;G$140,10,IF('Indicator Data'!AG103&lt;G$139,0,10-(G$140-'Indicator Data'!AG103)/(G$140-G$139)*10)),1))</f>
        <v>6.9</v>
      </c>
      <c r="H101" s="12">
        <f>IF('Indicator Data'!AH103="No data","x",ROUND(IF('Indicator Data'!AH103&gt;H$140,10,IF('Indicator Data'!AH103&lt;H$139,0,10-(H$140-'Indicator Data'!AH103)/(H$140-H$139)*10)),1))</f>
        <v>0</v>
      </c>
      <c r="I101" s="52">
        <f t="shared" si="20"/>
        <v>3.5</v>
      </c>
      <c r="J101" s="35">
        <f>SUM('Indicator Data'!R103,SUM('Indicator Data'!S103:T103)*1000000)</f>
        <v>1664101753</v>
      </c>
      <c r="K101" s="35">
        <f>J101/'Indicator Data'!BD103</f>
        <v>109.07592924682366</v>
      </c>
      <c r="L101" s="12">
        <f t="shared" si="21"/>
        <v>2.2000000000000002</v>
      </c>
      <c r="M101" s="12">
        <f>IF('Indicator Data'!U103="No data","x",ROUND(IF('Indicator Data'!U103&gt;M$140,10,IF('Indicator Data'!U103&lt;M$139,0,10-(M$140-'Indicator Data'!U103)/(M$140-M$139)*10)),1))</f>
        <v>3.5</v>
      </c>
      <c r="N101" s="125">
        <f>'Indicator Data'!Q103/'Indicator Data'!BD103*1000000</f>
        <v>146.67353617314117</v>
      </c>
      <c r="O101" s="12">
        <f t="shared" si="22"/>
        <v>10</v>
      </c>
      <c r="P101" s="52">
        <f t="shared" si="23"/>
        <v>5.2</v>
      </c>
      <c r="Q101" s="45">
        <f t="shared" si="24"/>
        <v>4.5999999999999996</v>
      </c>
      <c r="R101" s="35">
        <f>IF(AND('Indicator Data'!AM103="No data",'Indicator Data'!AN103="No data"),0,SUM('Indicator Data'!AM103:AO103))</f>
        <v>0</v>
      </c>
      <c r="S101" s="12">
        <f t="shared" si="25"/>
        <v>0</v>
      </c>
      <c r="T101" s="41">
        <f>R101/'Indicator Data'!$BB103</f>
        <v>0</v>
      </c>
      <c r="U101" s="12">
        <f t="shared" si="26"/>
        <v>0</v>
      </c>
      <c r="V101" s="13">
        <f t="shared" si="27"/>
        <v>0</v>
      </c>
      <c r="W101" s="12">
        <f>IF('Indicator Data'!AB103="No data","x",ROUND(IF('Indicator Data'!AB103&gt;W$140,10,IF('Indicator Data'!AB103&lt;W$139,0,10-(W$140-'Indicator Data'!AB103)/(W$140-W$139)*10)),1))</f>
        <v>0.8</v>
      </c>
      <c r="X101" s="12">
        <f>IF('Indicator Data'!AA103="No data","x",ROUND(IF('Indicator Data'!AA103&gt;X$140,10,IF('Indicator Data'!AA103&lt;X$139,0,10-(X$140-'Indicator Data'!AA103)/(X$140-X$139)*10)),1))</f>
        <v>3.7</v>
      </c>
      <c r="Y101" s="12">
        <f>IF('Indicator Data'!AF103="No data","x",ROUND(IF('Indicator Data'!AF103&gt;Y$140,10,IF('Indicator Data'!AF103&lt;Y$139,0,10-(Y$140-'Indicator Data'!AF103)/(Y$140-Y$139)*10)),1))</f>
        <v>2.2000000000000002</v>
      </c>
      <c r="Z101" s="129">
        <f>IF('Indicator Data'!AC103="No data","x",'Indicator Data'!AC103/'Indicator Data'!$BB103*100000)</f>
        <v>0</v>
      </c>
      <c r="AA101" s="127">
        <f t="shared" si="28"/>
        <v>0</v>
      </c>
      <c r="AB101" s="129">
        <f>IF('Indicator Data'!AD103="No data","x",'Indicator Data'!AD103/'Indicator Data'!$BB103*100000)</f>
        <v>0.11333692233587397</v>
      </c>
      <c r="AC101" s="127">
        <f t="shared" si="29"/>
        <v>3.5</v>
      </c>
      <c r="AD101" s="52">
        <f t="shared" si="30"/>
        <v>2</v>
      </c>
      <c r="AE101" s="12">
        <f>IF('Indicator Data'!V103="No data","x",ROUND(IF('Indicator Data'!V103&gt;AE$140,10,IF('Indicator Data'!V103&lt;AE$139,0,10-(AE$140-'Indicator Data'!V103)/(AE$140-AE$139)*10)),1))</f>
        <v>2.8</v>
      </c>
      <c r="AF101" s="12" t="str">
        <f>IF('Indicator Data'!W103="No data","x",ROUND(IF('Indicator Data'!W103&gt;AF$140,10,IF('Indicator Data'!W103&lt;AF$139,0,10-(AF$140-'Indicator Data'!W103)/(AF$140-AF$139)*10)),1))</f>
        <v>x</v>
      </c>
      <c r="AG101" s="52">
        <f t="shared" si="31"/>
        <v>2.8</v>
      </c>
      <c r="AH101" s="12" t="str">
        <f>IF('Indicator Data'!AP103="No data","x",ROUND(IF('Indicator Data'!AP103&gt;AH$140,10,IF('Indicator Data'!AP103&lt;AH$139,0,10-(AH$140-'Indicator Data'!AP103)/(AH$140-AH$139)*10)),1))</f>
        <v>x</v>
      </c>
      <c r="AI101" s="12">
        <f>IF('Indicator Data'!AQ103="No data","x",ROUND(IF('Indicator Data'!AQ103&gt;AI$140,10,IF('Indicator Data'!AQ103&lt;AI$139,0,10-(AI$140-'Indicator Data'!AQ103)/(AI$140-AI$139)*10)),1))</f>
        <v>2.2000000000000002</v>
      </c>
      <c r="AJ101" s="52">
        <f t="shared" si="32"/>
        <v>2.2000000000000002</v>
      </c>
      <c r="AK101" s="35">
        <f>'Indicator Data'!AK103+'Indicator Data'!AJ103*0.5+'Indicator Data'!AI103*0.25</f>
        <v>0</v>
      </c>
      <c r="AL101" s="42">
        <f>AK101/'Indicator Data'!BB103</f>
        <v>0</v>
      </c>
      <c r="AM101" s="52">
        <f t="shared" si="33"/>
        <v>0</v>
      </c>
      <c r="AN101" s="42">
        <f>IF('Indicator Data'!AL103="No data","x",'Indicator Data'!AL103/'Indicator Data'!BB103)</f>
        <v>0</v>
      </c>
      <c r="AO101" s="12">
        <f t="shared" si="34"/>
        <v>0</v>
      </c>
      <c r="AP101" s="52">
        <f t="shared" si="35"/>
        <v>0</v>
      </c>
      <c r="AQ101" s="36">
        <f t="shared" si="36"/>
        <v>1.5</v>
      </c>
      <c r="AR101" s="55">
        <f t="shared" si="37"/>
        <v>0.8</v>
      </c>
      <c r="AU101" s="11">
        <v>1.2</v>
      </c>
    </row>
    <row r="102" spans="1:47" s="11" customFormat="1" x14ac:dyDescent="0.25">
      <c r="A102" s="11" t="s">
        <v>418</v>
      </c>
      <c r="B102" s="30" t="s">
        <v>16</v>
      </c>
      <c r="C102" s="30" t="s">
        <v>547</v>
      </c>
      <c r="D102" s="12">
        <f>ROUND(IF('Indicator Data'!O104="No data",IF((0.1284*LN('Indicator Data'!BA104)-0.4735)&gt;D$140,0,IF((0.1284*LN('Indicator Data'!BA104)-0.4735)&lt;D$139,10,(D$140-(0.1284*LN('Indicator Data'!BA104)-0.4735))/(D$140-D$139)*10)),IF('Indicator Data'!O104&gt;D$140,0,IF('Indicator Data'!O104&lt;D$139,10,(D$140-'Indicator Data'!O104)/(D$140-D$139)*10))),1)</f>
        <v>7</v>
      </c>
      <c r="E102" s="12">
        <f>IF('Indicator Data'!P104="No data","x",ROUND(IF('Indicator Data'!P104&gt;E$140,10,IF('Indicator Data'!P104&lt;E$139,0,10-(E$140-'Indicator Data'!P104)/(E$140-E$139)*10)),1))</f>
        <v>8</v>
      </c>
      <c r="F102" s="52">
        <f t="shared" si="19"/>
        <v>7.5</v>
      </c>
      <c r="G102" s="12">
        <f>IF('Indicator Data'!AG104="No data","x",ROUND(IF('Indicator Data'!AG104&gt;G$140,10,IF('Indicator Data'!AG104&lt;G$139,0,10-(G$140-'Indicator Data'!AG104)/(G$140-G$139)*10)),1))</f>
        <v>6.9</v>
      </c>
      <c r="H102" s="12">
        <f>IF('Indicator Data'!AH104="No data","x",ROUND(IF('Indicator Data'!AH104&gt;H$140,10,IF('Indicator Data'!AH104&lt;H$139,0,10-(H$140-'Indicator Data'!AH104)/(H$140-H$139)*10)),1))</f>
        <v>3.3</v>
      </c>
      <c r="I102" s="52">
        <f t="shared" si="20"/>
        <v>5.0999999999999996</v>
      </c>
      <c r="J102" s="35">
        <f>SUM('Indicator Data'!R104,SUM('Indicator Data'!S104:T104)*1000000)</f>
        <v>1664101753</v>
      </c>
      <c r="K102" s="35">
        <f>J102/'Indicator Data'!BD104</f>
        <v>109.07592924682366</v>
      </c>
      <c r="L102" s="12">
        <f t="shared" si="21"/>
        <v>2.2000000000000002</v>
      </c>
      <c r="M102" s="12">
        <f>IF('Indicator Data'!U104="No data","x",ROUND(IF('Indicator Data'!U104&gt;M$140,10,IF('Indicator Data'!U104&lt;M$139,0,10-(M$140-'Indicator Data'!U104)/(M$140-M$139)*10)),1))</f>
        <v>3.5</v>
      </c>
      <c r="N102" s="125">
        <f>'Indicator Data'!Q104/'Indicator Data'!BD104*1000000</f>
        <v>146.67353617314117</v>
      </c>
      <c r="O102" s="12">
        <f t="shared" si="22"/>
        <v>10</v>
      </c>
      <c r="P102" s="52">
        <f t="shared" si="23"/>
        <v>5.2</v>
      </c>
      <c r="Q102" s="45">
        <f t="shared" si="24"/>
        <v>6.3</v>
      </c>
      <c r="R102" s="35">
        <f>IF(AND('Indicator Data'!AM104="No data",'Indicator Data'!AN104="No data"),0,SUM('Indicator Data'!AM104:AO104))</f>
        <v>0</v>
      </c>
      <c r="S102" s="12">
        <f t="shared" si="25"/>
        <v>0</v>
      </c>
      <c r="T102" s="41">
        <f>R102/'Indicator Data'!$BB104</f>
        <v>0</v>
      </c>
      <c r="U102" s="12">
        <f t="shared" si="26"/>
        <v>0</v>
      </c>
      <c r="V102" s="13">
        <f t="shared" si="27"/>
        <v>0</v>
      </c>
      <c r="W102" s="12">
        <f>IF('Indicator Data'!AB104="No data","x",ROUND(IF('Indicator Data'!AB104&gt;W$140,10,IF('Indicator Data'!AB104&lt;W$139,0,10-(W$140-'Indicator Data'!AB104)/(W$140-W$139)*10)),1))</f>
        <v>0.4</v>
      </c>
      <c r="X102" s="12">
        <f>IF('Indicator Data'!AA104="No data","x",ROUND(IF('Indicator Data'!AA104&gt;X$140,10,IF('Indicator Data'!AA104&lt;X$139,0,10-(X$140-'Indicator Data'!AA104)/(X$140-X$139)*10)),1))</f>
        <v>3.7</v>
      </c>
      <c r="Y102" s="12">
        <f>IF('Indicator Data'!AF104="No data","x",ROUND(IF('Indicator Data'!AF104&gt;Y$140,10,IF('Indicator Data'!AF104&lt;Y$139,0,10-(Y$140-'Indicator Data'!AF104)/(Y$140-Y$139)*10)),1))</f>
        <v>2.2000000000000002</v>
      </c>
      <c r="Z102" s="129">
        <f>IF('Indicator Data'!AC104="No data","x",'Indicator Data'!AC104/'Indicator Data'!$BB104*100000)</f>
        <v>0</v>
      </c>
      <c r="AA102" s="127">
        <f t="shared" si="28"/>
        <v>0</v>
      </c>
      <c r="AB102" s="129">
        <f>IF('Indicator Data'!AD104="No data","x",'Indicator Data'!AD104/'Indicator Data'!$BB104*100000)</f>
        <v>5.9067896775306307E-2</v>
      </c>
      <c r="AC102" s="127">
        <f t="shared" si="29"/>
        <v>2.6</v>
      </c>
      <c r="AD102" s="52">
        <f t="shared" si="30"/>
        <v>1.8</v>
      </c>
      <c r="AE102" s="12">
        <f>IF('Indicator Data'!V104="No data","x",ROUND(IF('Indicator Data'!V104&gt;AE$140,10,IF('Indicator Data'!V104&lt;AE$139,0,10-(AE$140-'Indicator Data'!V104)/(AE$140-AE$139)*10)),1))</f>
        <v>4.8</v>
      </c>
      <c r="AF102" s="12">
        <f>IF('Indicator Data'!W104="No data","x",ROUND(IF('Indicator Data'!W104&gt;AF$140,10,IF('Indicator Data'!W104&lt;AF$139,0,10-(AF$140-'Indicator Data'!W104)/(AF$140-AF$139)*10)),1))</f>
        <v>2.4</v>
      </c>
      <c r="AG102" s="52">
        <f t="shared" si="31"/>
        <v>3.6</v>
      </c>
      <c r="AH102" s="12">
        <f>IF('Indicator Data'!AP104="No data","x",ROUND(IF('Indicator Data'!AP104&gt;AH$140,10,IF('Indicator Data'!AP104&lt;AH$139,0,10-(AH$140-'Indicator Data'!AP104)/(AH$140-AH$139)*10)),1))</f>
        <v>1.7</v>
      </c>
      <c r="AI102" s="12">
        <f>IF('Indicator Data'!AQ104="No data","x",ROUND(IF('Indicator Data'!AQ104&gt;AI$140,10,IF('Indicator Data'!AQ104&lt;AI$139,0,10-(AI$140-'Indicator Data'!AQ104)/(AI$140-AI$139)*10)),1))</f>
        <v>5.6</v>
      </c>
      <c r="AJ102" s="52">
        <f t="shared" si="32"/>
        <v>3.7</v>
      </c>
      <c r="AK102" s="35">
        <f>'Indicator Data'!AK104+'Indicator Data'!AJ104*0.5+'Indicator Data'!AI104*0.25</f>
        <v>0</v>
      </c>
      <c r="AL102" s="42">
        <f>AK102/'Indicator Data'!BB104</f>
        <v>0</v>
      </c>
      <c r="AM102" s="52">
        <f t="shared" si="33"/>
        <v>0</v>
      </c>
      <c r="AN102" s="42">
        <f>IF('Indicator Data'!AL104="No data","x",'Indicator Data'!AL104/'Indicator Data'!BB104)</f>
        <v>1.6290335251661729E-2</v>
      </c>
      <c r="AO102" s="12">
        <f t="shared" si="34"/>
        <v>0.8</v>
      </c>
      <c r="AP102" s="52">
        <f t="shared" si="35"/>
        <v>0.8</v>
      </c>
      <c r="AQ102" s="36">
        <f t="shared" si="36"/>
        <v>2.1</v>
      </c>
      <c r="AR102" s="55">
        <f t="shared" si="37"/>
        <v>1.1000000000000001</v>
      </c>
      <c r="AU102" s="11">
        <v>2.2000000000000002</v>
      </c>
    </row>
    <row r="103" spans="1:47" s="11" customFormat="1" x14ac:dyDescent="0.25">
      <c r="A103" s="11" t="s">
        <v>420</v>
      </c>
      <c r="B103" s="30" t="s">
        <v>16</v>
      </c>
      <c r="C103" s="30" t="s">
        <v>549</v>
      </c>
      <c r="D103" s="12">
        <f>ROUND(IF('Indicator Data'!O105="No data",IF((0.1284*LN('Indicator Data'!BA105)-0.4735)&gt;D$140,0,IF((0.1284*LN('Indicator Data'!BA105)-0.4735)&lt;D$139,10,(D$140-(0.1284*LN('Indicator Data'!BA105)-0.4735))/(D$140-D$139)*10)),IF('Indicator Data'!O105&gt;D$140,0,IF('Indicator Data'!O105&lt;D$139,10,(D$140-'Indicator Data'!O105)/(D$140-D$139)*10))),1)</f>
        <v>7</v>
      </c>
      <c r="E103" s="12">
        <f>IF('Indicator Data'!P105="No data","x",ROUND(IF('Indicator Data'!P105&gt;E$140,10,IF('Indicator Data'!P105&lt;E$139,0,10-(E$140-'Indicator Data'!P105)/(E$140-E$139)*10)),1))</f>
        <v>8</v>
      </c>
      <c r="F103" s="52">
        <f t="shared" si="19"/>
        <v>7.5</v>
      </c>
      <c r="G103" s="12">
        <f>IF('Indicator Data'!AG105="No data","x",ROUND(IF('Indicator Data'!AG105&gt;G$140,10,IF('Indicator Data'!AG105&lt;G$139,0,10-(G$140-'Indicator Data'!AG105)/(G$140-G$139)*10)),1))</f>
        <v>6.9</v>
      </c>
      <c r="H103" s="12">
        <f>IF('Indicator Data'!AH105="No data","x",ROUND(IF('Indicator Data'!AH105&gt;H$140,10,IF('Indicator Data'!AH105&lt;H$139,0,10-(H$140-'Indicator Data'!AH105)/(H$140-H$139)*10)),1))</f>
        <v>3.3</v>
      </c>
      <c r="I103" s="52">
        <f t="shared" si="20"/>
        <v>5.0999999999999996</v>
      </c>
      <c r="J103" s="35">
        <f>SUM('Indicator Data'!R105,SUM('Indicator Data'!S105:T105)*1000000)</f>
        <v>1664101753</v>
      </c>
      <c r="K103" s="35">
        <f>J103/'Indicator Data'!BD105</f>
        <v>109.07592924682366</v>
      </c>
      <c r="L103" s="12">
        <f t="shared" si="21"/>
        <v>2.2000000000000002</v>
      </c>
      <c r="M103" s="12">
        <f>IF('Indicator Data'!U105="No data","x",ROUND(IF('Indicator Data'!U105&gt;M$140,10,IF('Indicator Data'!U105&lt;M$139,0,10-(M$140-'Indicator Data'!U105)/(M$140-M$139)*10)),1))</f>
        <v>3.5</v>
      </c>
      <c r="N103" s="125">
        <f>'Indicator Data'!Q105/'Indicator Data'!BD105*1000000</f>
        <v>146.67353617314117</v>
      </c>
      <c r="O103" s="12">
        <f t="shared" si="22"/>
        <v>10</v>
      </c>
      <c r="P103" s="52">
        <f t="shared" si="23"/>
        <v>5.2</v>
      </c>
      <c r="Q103" s="45">
        <f t="shared" si="24"/>
        <v>6.3</v>
      </c>
      <c r="R103" s="35">
        <f>IF(AND('Indicator Data'!AM105="No data",'Indicator Data'!AN105="No data"),0,SUM('Indicator Data'!AM105:AO105))</f>
        <v>0</v>
      </c>
      <c r="S103" s="12">
        <f t="shared" si="25"/>
        <v>0</v>
      </c>
      <c r="T103" s="41">
        <f>R103/'Indicator Data'!$BB105</f>
        <v>0</v>
      </c>
      <c r="U103" s="12">
        <f t="shared" si="26"/>
        <v>0</v>
      </c>
      <c r="V103" s="13">
        <f t="shared" si="27"/>
        <v>0</v>
      </c>
      <c r="W103" s="12">
        <f>IF('Indicator Data'!AB105="No data","x",ROUND(IF('Indicator Data'!AB105&gt;W$140,10,IF('Indicator Data'!AB105&lt;W$139,0,10-(W$140-'Indicator Data'!AB105)/(W$140-W$139)*10)),1))</f>
        <v>2</v>
      </c>
      <c r="X103" s="12">
        <f>IF('Indicator Data'!AA105="No data","x",ROUND(IF('Indicator Data'!AA105&gt;X$140,10,IF('Indicator Data'!AA105&lt;X$139,0,10-(X$140-'Indicator Data'!AA105)/(X$140-X$139)*10)),1))</f>
        <v>3.7</v>
      </c>
      <c r="Y103" s="12">
        <f>IF('Indicator Data'!AF105="No data","x",ROUND(IF('Indicator Data'!AF105&gt;Y$140,10,IF('Indicator Data'!AF105&lt;Y$139,0,10-(Y$140-'Indicator Data'!AF105)/(Y$140-Y$139)*10)),1))</f>
        <v>2.2000000000000002</v>
      </c>
      <c r="Z103" s="129">
        <f>IF('Indicator Data'!AC105="No data","x",'Indicator Data'!AC105/'Indicator Data'!$BB105*100000)</f>
        <v>0</v>
      </c>
      <c r="AA103" s="127">
        <f t="shared" si="28"/>
        <v>0</v>
      </c>
      <c r="AB103" s="129">
        <f>IF('Indicator Data'!AD105="No data","x",'Indicator Data'!AD105/'Indicator Data'!$BB105*100000)</f>
        <v>0.12291928382308473</v>
      </c>
      <c r="AC103" s="127">
        <f t="shared" si="29"/>
        <v>3.6</v>
      </c>
      <c r="AD103" s="52">
        <f t="shared" si="30"/>
        <v>2.2999999999999998</v>
      </c>
      <c r="AE103" s="12">
        <f>IF('Indicator Data'!V105="No data","x",ROUND(IF('Indicator Data'!V105&gt;AE$140,10,IF('Indicator Data'!V105&lt;AE$139,0,10-(AE$140-'Indicator Data'!V105)/(AE$140-AE$139)*10)),1))</f>
        <v>4.8</v>
      </c>
      <c r="AF103" s="12" t="str">
        <f>IF('Indicator Data'!W105="No data","x",ROUND(IF('Indicator Data'!W105&gt;AF$140,10,IF('Indicator Data'!W105&lt;AF$139,0,10-(AF$140-'Indicator Data'!W105)/(AF$140-AF$139)*10)),1))</f>
        <v>x</v>
      </c>
      <c r="AG103" s="52">
        <f t="shared" si="31"/>
        <v>4.8</v>
      </c>
      <c r="AH103" s="12" t="str">
        <f>IF('Indicator Data'!AP105="No data","x",ROUND(IF('Indicator Data'!AP105&gt;AH$140,10,IF('Indicator Data'!AP105&lt;AH$139,0,10-(AH$140-'Indicator Data'!AP105)/(AH$140-AH$139)*10)),1))</f>
        <v>x</v>
      </c>
      <c r="AI103" s="12">
        <f>IF('Indicator Data'!AQ105="No data","x",ROUND(IF('Indicator Data'!AQ105&gt;AI$140,10,IF('Indicator Data'!AQ105&lt;AI$139,0,10-(AI$140-'Indicator Data'!AQ105)/(AI$140-AI$139)*10)),1))</f>
        <v>2</v>
      </c>
      <c r="AJ103" s="52">
        <f t="shared" si="32"/>
        <v>2</v>
      </c>
      <c r="AK103" s="35">
        <f>'Indicator Data'!AK105+'Indicator Data'!AJ105*0.5+'Indicator Data'!AI105*0.25</f>
        <v>1214.9616224461654</v>
      </c>
      <c r="AL103" s="42">
        <f>AK103/'Indicator Data'!BB105</f>
        <v>1.4934221250361571E-3</v>
      </c>
      <c r="AM103" s="52">
        <f t="shared" si="33"/>
        <v>0.1</v>
      </c>
      <c r="AN103" s="42">
        <f>IF('Indicator Data'!AL105="No data","x",'Indicator Data'!AL105/'Indicator Data'!BB105)</f>
        <v>9.963837146699249E-2</v>
      </c>
      <c r="AO103" s="12">
        <f t="shared" si="34"/>
        <v>5</v>
      </c>
      <c r="AP103" s="52">
        <f t="shared" si="35"/>
        <v>5</v>
      </c>
      <c r="AQ103" s="36">
        <f t="shared" si="36"/>
        <v>3</v>
      </c>
      <c r="AR103" s="55">
        <f t="shared" si="37"/>
        <v>1.6</v>
      </c>
      <c r="AU103" s="11">
        <v>5.0999999999999996</v>
      </c>
    </row>
    <row r="104" spans="1:47" s="11" customFormat="1" x14ac:dyDescent="0.25">
      <c r="A104" s="11" t="s">
        <v>421</v>
      </c>
      <c r="B104" s="30" t="s">
        <v>16</v>
      </c>
      <c r="C104" s="30" t="s">
        <v>550</v>
      </c>
      <c r="D104" s="12">
        <f>ROUND(IF('Indicator Data'!O106="No data",IF((0.1284*LN('Indicator Data'!BA106)-0.4735)&gt;D$140,0,IF((0.1284*LN('Indicator Data'!BA106)-0.4735)&lt;D$139,10,(D$140-(0.1284*LN('Indicator Data'!BA106)-0.4735))/(D$140-D$139)*10)),IF('Indicator Data'!O106&gt;D$140,0,IF('Indicator Data'!O106&lt;D$139,10,(D$140-'Indicator Data'!O106)/(D$140-D$139)*10))),1)</f>
        <v>7</v>
      </c>
      <c r="E104" s="12">
        <f>IF('Indicator Data'!P106="No data","x",ROUND(IF('Indicator Data'!P106&gt;E$140,10,IF('Indicator Data'!P106&lt;E$139,0,10-(E$140-'Indicator Data'!P106)/(E$140-E$139)*10)),1))</f>
        <v>8</v>
      </c>
      <c r="F104" s="52">
        <f t="shared" si="19"/>
        <v>7.5</v>
      </c>
      <c r="G104" s="12">
        <f>IF('Indicator Data'!AG106="No data","x",ROUND(IF('Indicator Data'!AG106&gt;G$140,10,IF('Indicator Data'!AG106&lt;G$139,0,10-(G$140-'Indicator Data'!AG106)/(G$140-G$139)*10)),1))</f>
        <v>6.9</v>
      </c>
      <c r="H104" s="12">
        <f>IF('Indicator Data'!AH106="No data","x",ROUND(IF('Indicator Data'!AH106&gt;H$140,10,IF('Indicator Data'!AH106&lt;H$139,0,10-(H$140-'Indicator Data'!AH106)/(H$140-H$139)*10)),1))</f>
        <v>3.3</v>
      </c>
      <c r="I104" s="52">
        <f t="shared" si="20"/>
        <v>5.0999999999999996</v>
      </c>
      <c r="J104" s="35">
        <f>SUM('Indicator Data'!R106,SUM('Indicator Data'!S106:T106)*1000000)</f>
        <v>1664101753</v>
      </c>
      <c r="K104" s="35">
        <f>J104/'Indicator Data'!BD106</f>
        <v>109.07592924682366</v>
      </c>
      <c r="L104" s="12">
        <f t="shared" si="21"/>
        <v>2.2000000000000002</v>
      </c>
      <c r="M104" s="12">
        <f>IF('Indicator Data'!U106="No data","x",ROUND(IF('Indicator Data'!U106&gt;M$140,10,IF('Indicator Data'!U106&lt;M$139,0,10-(M$140-'Indicator Data'!U106)/(M$140-M$139)*10)),1))</f>
        <v>3.5</v>
      </c>
      <c r="N104" s="125">
        <f>'Indicator Data'!Q106/'Indicator Data'!BD106*1000000</f>
        <v>146.67353617314117</v>
      </c>
      <c r="O104" s="12">
        <f t="shared" si="22"/>
        <v>10</v>
      </c>
      <c r="P104" s="52">
        <f t="shared" si="23"/>
        <v>5.2</v>
      </c>
      <c r="Q104" s="45">
        <f t="shared" si="24"/>
        <v>6.3</v>
      </c>
      <c r="R104" s="35">
        <f>IF(AND('Indicator Data'!AM106="No data",'Indicator Data'!AN106="No data"),0,SUM('Indicator Data'!AM106:AO106))</f>
        <v>0</v>
      </c>
      <c r="S104" s="12">
        <f t="shared" si="25"/>
        <v>0</v>
      </c>
      <c r="T104" s="41">
        <f>R104/'Indicator Data'!$BB106</f>
        <v>0</v>
      </c>
      <c r="U104" s="12">
        <f t="shared" si="26"/>
        <v>0</v>
      </c>
      <c r="V104" s="13">
        <f t="shared" si="27"/>
        <v>0</v>
      </c>
      <c r="W104" s="12">
        <f>IF('Indicator Data'!AB106="No data","x",ROUND(IF('Indicator Data'!AB106&gt;W$140,10,IF('Indicator Data'!AB106&lt;W$139,0,10-(W$140-'Indicator Data'!AB106)/(W$140-W$139)*10)),1))</f>
        <v>1</v>
      </c>
      <c r="X104" s="12">
        <f>IF('Indicator Data'!AA106="No data","x",ROUND(IF('Indicator Data'!AA106&gt;X$140,10,IF('Indicator Data'!AA106&lt;X$139,0,10-(X$140-'Indicator Data'!AA106)/(X$140-X$139)*10)),1))</f>
        <v>3.7</v>
      </c>
      <c r="Y104" s="12">
        <f>IF('Indicator Data'!AF106="No data","x",ROUND(IF('Indicator Data'!AF106&gt;Y$140,10,IF('Indicator Data'!AF106&lt;Y$139,0,10-(Y$140-'Indicator Data'!AF106)/(Y$140-Y$139)*10)),1))</f>
        <v>2.2000000000000002</v>
      </c>
      <c r="Z104" s="129">
        <f>IF('Indicator Data'!AC106="No data","x",'Indicator Data'!AC106/'Indicator Data'!$BB106*100000)</f>
        <v>0</v>
      </c>
      <c r="AA104" s="127">
        <f t="shared" si="28"/>
        <v>0</v>
      </c>
      <c r="AB104" s="129">
        <f>IF('Indicator Data'!AD106="No data","x",'Indicator Data'!AD106/'Indicator Data'!$BB106*100000)</f>
        <v>0</v>
      </c>
      <c r="AC104" s="127">
        <f t="shared" si="29"/>
        <v>0</v>
      </c>
      <c r="AD104" s="52">
        <f t="shared" si="30"/>
        <v>1.4</v>
      </c>
      <c r="AE104" s="12">
        <f>IF('Indicator Data'!V106="No data","x",ROUND(IF('Indicator Data'!V106&gt;AE$140,10,IF('Indicator Data'!V106&lt;AE$139,0,10-(AE$140-'Indicator Data'!V106)/(AE$140-AE$139)*10)),1))</f>
        <v>4.8</v>
      </c>
      <c r="AF104" s="12" t="str">
        <f>IF('Indicator Data'!W106="No data","x",ROUND(IF('Indicator Data'!W106&gt;AF$140,10,IF('Indicator Data'!W106&lt;AF$139,0,10-(AF$140-'Indicator Data'!W106)/(AF$140-AF$139)*10)),1))</f>
        <v>x</v>
      </c>
      <c r="AG104" s="52">
        <f t="shared" si="31"/>
        <v>4.8</v>
      </c>
      <c r="AH104" s="12" t="str">
        <f>IF('Indicator Data'!AP106="No data","x",ROUND(IF('Indicator Data'!AP106&gt;AH$140,10,IF('Indicator Data'!AP106&lt;AH$139,0,10-(AH$140-'Indicator Data'!AP106)/(AH$140-AH$139)*10)),1))</f>
        <v>x</v>
      </c>
      <c r="AI104" s="12">
        <f>IF('Indicator Data'!AQ106="No data","x",ROUND(IF('Indicator Data'!AQ106&gt;AI$140,10,IF('Indicator Data'!AQ106&lt;AI$139,0,10-(AI$140-'Indicator Data'!AQ106)/(AI$140-AI$139)*10)),1))</f>
        <v>4.7</v>
      </c>
      <c r="AJ104" s="52">
        <f t="shared" si="32"/>
        <v>4.7</v>
      </c>
      <c r="AK104" s="35">
        <f>'Indicator Data'!AK106+'Indicator Data'!AJ106*0.5+'Indicator Data'!AI106*0.25</f>
        <v>978.37219597581236</v>
      </c>
      <c r="AL104" s="42">
        <f>AK104/'Indicator Data'!BB106</f>
        <v>1.4934221250361573E-3</v>
      </c>
      <c r="AM104" s="52">
        <f t="shared" si="33"/>
        <v>0.1</v>
      </c>
      <c r="AN104" s="42">
        <f>IF('Indicator Data'!AL106="No data","x",'Indicator Data'!AL106/'Indicator Data'!BB106)</f>
        <v>9.4835915807919446E-2</v>
      </c>
      <c r="AO104" s="12">
        <f t="shared" si="34"/>
        <v>4.7</v>
      </c>
      <c r="AP104" s="52">
        <f t="shared" si="35"/>
        <v>4.7</v>
      </c>
      <c r="AQ104" s="36">
        <f t="shared" si="36"/>
        <v>3.4</v>
      </c>
      <c r="AR104" s="55">
        <f t="shared" si="37"/>
        <v>1.9</v>
      </c>
      <c r="AU104" s="11">
        <v>1.9</v>
      </c>
    </row>
    <row r="105" spans="1:47" s="11" customFormat="1" x14ac:dyDescent="0.25">
      <c r="A105" s="11" t="s">
        <v>424</v>
      </c>
      <c r="B105" s="30" t="s">
        <v>16</v>
      </c>
      <c r="C105" s="30" t="s">
        <v>553</v>
      </c>
      <c r="D105" s="12">
        <f>ROUND(IF('Indicator Data'!O107="No data",IF((0.1284*LN('Indicator Data'!BA107)-0.4735)&gt;D$140,0,IF((0.1284*LN('Indicator Data'!BA107)-0.4735)&lt;D$139,10,(D$140-(0.1284*LN('Indicator Data'!BA107)-0.4735))/(D$140-D$139)*10)),IF('Indicator Data'!O107&gt;D$140,0,IF('Indicator Data'!O107&lt;D$139,10,(D$140-'Indicator Data'!O107)/(D$140-D$139)*10))),1)</f>
        <v>7</v>
      </c>
      <c r="E105" s="12">
        <f>IF('Indicator Data'!P107="No data","x",ROUND(IF('Indicator Data'!P107&gt;E$140,10,IF('Indicator Data'!P107&lt;E$139,0,10-(E$140-'Indicator Data'!P107)/(E$140-E$139)*10)),1))</f>
        <v>8</v>
      </c>
      <c r="F105" s="52">
        <f t="shared" si="19"/>
        <v>7.5</v>
      </c>
      <c r="G105" s="12">
        <f>IF('Indicator Data'!AG107="No data","x",ROUND(IF('Indicator Data'!AG107&gt;G$140,10,IF('Indicator Data'!AG107&lt;G$139,0,10-(G$140-'Indicator Data'!AG107)/(G$140-G$139)*10)),1))</f>
        <v>6.9</v>
      </c>
      <c r="H105" s="12">
        <f>IF('Indicator Data'!AH107="No data","x",ROUND(IF('Indicator Data'!AH107&gt;H$140,10,IF('Indicator Data'!AH107&lt;H$139,0,10-(H$140-'Indicator Data'!AH107)/(H$140-H$139)*10)),1))</f>
        <v>3.3</v>
      </c>
      <c r="I105" s="52">
        <f t="shared" si="20"/>
        <v>5.0999999999999996</v>
      </c>
      <c r="J105" s="35">
        <f>SUM('Indicator Data'!R107,SUM('Indicator Data'!S107:T107)*1000000)</f>
        <v>1664101753</v>
      </c>
      <c r="K105" s="35">
        <f>J105/'Indicator Data'!BD107</f>
        <v>109.07592924682366</v>
      </c>
      <c r="L105" s="12">
        <f t="shared" si="21"/>
        <v>2.2000000000000002</v>
      </c>
      <c r="M105" s="12">
        <f>IF('Indicator Data'!U107="No data","x",ROUND(IF('Indicator Data'!U107&gt;M$140,10,IF('Indicator Data'!U107&lt;M$139,0,10-(M$140-'Indicator Data'!U107)/(M$140-M$139)*10)),1))</f>
        <v>3.5</v>
      </c>
      <c r="N105" s="125">
        <f>'Indicator Data'!Q107/'Indicator Data'!BD107*1000000</f>
        <v>146.67353617314117</v>
      </c>
      <c r="O105" s="12">
        <f t="shared" si="22"/>
        <v>10</v>
      </c>
      <c r="P105" s="52">
        <f t="shared" si="23"/>
        <v>5.2</v>
      </c>
      <c r="Q105" s="45">
        <f t="shared" si="24"/>
        <v>6.3</v>
      </c>
      <c r="R105" s="35">
        <f>IF(AND('Indicator Data'!AM107="No data",'Indicator Data'!AN107="No data"),0,SUM('Indicator Data'!AM107:AO107))</f>
        <v>0</v>
      </c>
      <c r="S105" s="12">
        <f t="shared" si="25"/>
        <v>0</v>
      </c>
      <c r="T105" s="41">
        <f>R105/'Indicator Data'!$BB107</f>
        <v>0</v>
      </c>
      <c r="U105" s="12">
        <f t="shared" si="26"/>
        <v>0</v>
      </c>
      <c r="V105" s="13">
        <f t="shared" si="27"/>
        <v>0</v>
      </c>
      <c r="W105" s="12">
        <f>IF('Indicator Data'!AB107="No data","x",ROUND(IF('Indicator Data'!AB107&gt;W$140,10,IF('Indicator Data'!AB107&lt;W$139,0,10-(W$140-'Indicator Data'!AB107)/(W$140-W$139)*10)),1))</f>
        <v>2.2000000000000002</v>
      </c>
      <c r="X105" s="12">
        <f>IF('Indicator Data'!AA107="No data","x",ROUND(IF('Indicator Data'!AA107&gt;X$140,10,IF('Indicator Data'!AA107&lt;X$139,0,10-(X$140-'Indicator Data'!AA107)/(X$140-X$139)*10)),1))</f>
        <v>3.7</v>
      </c>
      <c r="Y105" s="12">
        <f>IF('Indicator Data'!AF107="No data","x",ROUND(IF('Indicator Data'!AF107&gt;Y$140,10,IF('Indicator Data'!AF107&lt;Y$139,0,10-(Y$140-'Indicator Data'!AF107)/(Y$140-Y$139)*10)),1))</f>
        <v>2.2000000000000002</v>
      </c>
      <c r="Z105" s="129">
        <f>IF('Indicator Data'!AC107="No data","x",'Indicator Data'!AC107/'Indicator Data'!$BB107*100000)</f>
        <v>0</v>
      </c>
      <c r="AA105" s="127">
        <f t="shared" si="28"/>
        <v>0</v>
      </c>
      <c r="AB105" s="129">
        <f>IF('Indicator Data'!AD107="No data","x",'Indicator Data'!AD107/'Indicator Data'!$BB107*100000)</f>
        <v>0</v>
      </c>
      <c r="AC105" s="127">
        <f t="shared" si="29"/>
        <v>0</v>
      </c>
      <c r="AD105" s="52">
        <f t="shared" si="30"/>
        <v>1.6</v>
      </c>
      <c r="AE105" s="12">
        <f>IF('Indicator Data'!V107="No data","x",ROUND(IF('Indicator Data'!V107&gt;AE$140,10,IF('Indicator Data'!V107&lt;AE$139,0,10-(AE$140-'Indicator Data'!V107)/(AE$140-AE$139)*10)),1))</f>
        <v>4.8</v>
      </c>
      <c r="AF105" s="12" t="str">
        <f>IF('Indicator Data'!W107="No data","x",ROUND(IF('Indicator Data'!W107&gt;AF$140,10,IF('Indicator Data'!W107&lt;AF$139,0,10-(AF$140-'Indicator Data'!W107)/(AF$140-AF$139)*10)),1))</f>
        <v>x</v>
      </c>
      <c r="AG105" s="52">
        <f t="shared" si="31"/>
        <v>4.8</v>
      </c>
      <c r="AH105" s="12" t="str">
        <f>IF('Indicator Data'!AP107="No data","x",ROUND(IF('Indicator Data'!AP107&gt;AH$140,10,IF('Indicator Data'!AP107&lt;AH$139,0,10-(AH$140-'Indicator Data'!AP107)/(AH$140-AH$139)*10)),1))</f>
        <v>x</v>
      </c>
      <c r="AI105" s="12">
        <f>IF('Indicator Data'!AQ107="No data","x",ROUND(IF('Indicator Data'!AQ107&gt;AI$140,10,IF('Indicator Data'!AQ107&lt;AI$139,0,10-(AI$140-'Indicator Data'!AQ107)/(AI$140-AI$139)*10)),1))</f>
        <v>2.9</v>
      </c>
      <c r="AJ105" s="52">
        <f t="shared" si="32"/>
        <v>2.9</v>
      </c>
      <c r="AK105" s="35">
        <f>'Indicator Data'!AK107+'Indicator Data'!AJ107*0.5+'Indicator Data'!AI107*0.25</f>
        <v>1622.5493756552835</v>
      </c>
      <c r="AL105" s="42">
        <f>AK105/'Indicator Data'!BB107</f>
        <v>1.4934221250361571E-3</v>
      </c>
      <c r="AM105" s="52">
        <f t="shared" si="33"/>
        <v>0.1</v>
      </c>
      <c r="AN105" s="42">
        <f>IF('Indicator Data'!AL107="No data","x",'Indicator Data'!AL107/'Indicator Data'!BB107)</f>
        <v>1.4199273975023562E-2</v>
      </c>
      <c r="AO105" s="12">
        <f t="shared" si="34"/>
        <v>0.7</v>
      </c>
      <c r="AP105" s="52">
        <f t="shared" si="35"/>
        <v>0.7</v>
      </c>
      <c r="AQ105" s="36">
        <f t="shared" si="36"/>
        <v>2.2000000000000002</v>
      </c>
      <c r="AR105" s="55">
        <f t="shared" si="37"/>
        <v>1.2</v>
      </c>
      <c r="AU105" s="11">
        <v>1.6</v>
      </c>
    </row>
    <row r="106" spans="1:47" s="11" customFormat="1" x14ac:dyDescent="0.25">
      <c r="A106" s="11" t="s">
        <v>423</v>
      </c>
      <c r="B106" s="30" t="s">
        <v>16</v>
      </c>
      <c r="C106" s="30" t="s">
        <v>552</v>
      </c>
      <c r="D106" s="12">
        <f>ROUND(IF('Indicator Data'!O108="No data",IF((0.1284*LN('Indicator Data'!BA108)-0.4735)&gt;D$140,0,IF((0.1284*LN('Indicator Data'!BA108)-0.4735)&lt;D$139,10,(D$140-(0.1284*LN('Indicator Data'!BA108)-0.4735))/(D$140-D$139)*10)),IF('Indicator Data'!O108&gt;D$140,0,IF('Indicator Data'!O108&lt;D$139,10,(D$140-'Indicator Data'!O108)/(D$140-D$139)*10))),1)</f>
        <v>7</v>
      </c>
      <c r="E106" s="12">
        <f>IF('Indicator Data'!P108="No data","x",ROUND(IF('Indicator Data'!P108&gt;E$140,10,IF('Indicator Data'!P108&lt;E$139,0,10-(E$140-'Indicator Data'!P108)/(E$140-E$139)*10)),1))</f>
        <v>8</v>
      </c>
      <c r="F106" s="52">
        <f t="shared" si="19"/>
        <v>7.5</v>
      </c>
      <c r="G106" s="12">
        <f>IF('Indicator Data'!AG108="No data","x",ROUND(IF('Indicator Data'!AG108&gt;G$140,10,IF('Indicator Data'!AG108&lt;G$139,0,10-(G$140-'Indicator Data'!AG108)/(G$140-G$139)*10)),1))</f>
        <v>6.9</v>
      </c>
      <c r="H106" s="12">
        <f>IF('Indicator Data'!AH108="No data","x",ROUND(IF('Indicator Data'!AH108&gt;H$140,10,IF('Indicator Data'!AH108&lt;H$139,0,10-(H$140-'Indicator Data'!AH108)/(H$140-H$139)*10)),1))</f>
        <v>5.3</v>
      </c>
      <c r="I106" s="52">
        <f t="shared" si="20"/>
        <v>6.1</v>
      </c>
      <c r="J106" s="35">
        <f>SUM('Indicator Data'!R108,SUM('Indicator Data'!S108:T108)*1000000)</f>
        <v>1664101753</v>
      </c>
      <c r="K106" s="35">
        <f>J106/'Indicator Data'!BD108</f>
        <v>109.07592924682366</v>
      </c>
      <c r="L106" s="12">
        <f t="shared" si="21"/>
        <v>2.2000000000000002</v>
      </c>
      <c r="M106" s="12">
        <f>IF('Indicator Data'!U108="No data","x",ROUND(IF('Indicator Data'!U108&gt;M$140,10,IF('Indicator Data'!U108&lt;M$139,0,10-(M$140-'Indicator Data'!U108)/(M$140-M$139)*10)),1))</f>
        <v>3.5</v>
      </c>
      <c r="N106" s="125">
        <f>'Indicator Data'!Q108/'Indicator Data'!BD108*1000000</f>
        <v>146.67353617314117</v>
      </c>
      <c r="O106" s="12">
        <f t="shared" si="22"/>
        <v>10</v>
      </c>
      <c r="P106" s="52">
        <f t="shared" si="23"/>
        <v>5.2</v>
      </c>
      <c r="Q106" s="45">
        <f t="shared" si="24"/>
        <v>6.6</v>
      </c>
      <c r="R106" s="35">
        <f>IF(AND('Indicator Data'!AM108="No data",'Indicator Data'!AN108="No data"),0,SUM('Indicator Data'!AM108:AO108))</f>
        <v>0</v>
      </c>
      <c r="S106" s="12">
        <f t="shared" si="25"/>
        <v>0</v>
      </c>
      <c r="T106" s="41">
        <f>R106/'Indicator Data'!$BB108</f>
        <v>0</v>
      </c>
      <c r="U106" s="12">
        <f t="shared" si="26"/>
        <v>0</v>
      </c>
      <c r="V106" s="13">
        <f t="shared" si="27"/>
        <v>0</v>
      </c>
      <c r="W106" s="12">
        <f>IF('Indicator Data'!AB108="No data","x",ROUND(IF('Indicator Data'!AB108&gt;W$140,10,IF('Indicator Data'!AB108&lt;W$139,0,10-(W$140-'Indicator Data'!AB108)/(W$140-W$139)*10)),1))</f>
        <v>3.4</v>
      </c>
      <c r="X106" s="12">
        <f>IF('Indicator Data'!AA108="No data","x",ROUND(IF('Indicator Data'!AA108&gt;X$140,10,IF('Indicator Data'!AA108&lt;X$139,0,10-(X$140-'Indicator Data'!AA108)/(X$140-X$139)*10)),1))</f>
        <v>3.7</v>
      </c>
      <c r="Y106" s="12">
        <f>IF('Indicator Data'!AF108="No data","x",ROUND(IF('Indicator Data'!AF108&gt;Y$140,10,IF('Indicator Data'!AF108&lt;Y$139,0,10-(Y$140-'Indicator Data'!AF108)/(Y$140-Y$139)*10)),1))</f>
        <v>2.2000000000000002</v>
      </c>
      <c r="Z106" s="129">
        <f>IF('Indicator Data'!AC108="No data","x",'Indicator Data'!AC108/'Indicator Data'!$BB108*100000)</f>
        <v>0</v>
      </c>
      <c r="AA106" s="127">
        <f t="shared" si="28"/>
        <v>0</v>
      </c>
      <c r="AB106" s="129">
        <f>IF('Indicator Data'!AD108="No data","x",'Indicator Data'!AD108/'Indicator Data'!$BB108*100000)</f>
        <v>0</v>
      </c>
      <c r="AC106" s="127">
        <f t="shared" si="29"/>
        <v>0</v>
      </c>
      <c r="AD106" s="52">
        <f t="shared" si="30"/>
        <v>1.9</v>
      </c>
      <c r="AE106" s="12">
        <f>IF('Indicator Data'!V108="No data","x",ROUND(IF('Indicator Data'!V108&gt;AE$140,10,IF('Indicator Data'!V108&lt;AE$139,0,10-(AE$140-'Indicator Data'!V108)/(AE$140-AE$139)*10)),1))</f>
        <v>7.7</v>
      </c>
      <c r="AF106" s="12" t="str">
        <f>IF('Indicator Data'!W108="No data","x",ROUND(IF('Indicator Data'!W108&gt;AF$140,10,IF('Indicator Data'!W108&lt;AF$139,0,10-(AF$140-'Indicator Data'!W108)/(AF$140-AF$139)*10)),1))</f>
        <v>x</v>
      </c>
      <c r="AG106" s="52">
        <f t="shared" si="31"/>
        <v>7.7</v>
      </c>
      <c r="AH106" s="12" t="str">
        <f>IF('Indicator Data'!AP108="No data","x",ROUND(IF('Indicator Data'!AP108&gt;AH$140,10,IF('Indicator Data'!AP108&lt;AH$139,0,10-(AH$140-'Indicator Data'!AP108)/(AH$140-AH$139)*10)),1))</f>
        <v>x</v>
      </c>
      <c r="AI106" s="12">
        <f>IF('Indicator Data'!AQ108="No data","x",ROUND(IF('Indicator Data'!AQ108&gt;AI$140,10,IF('Indicator Data'!AQ108&lt;AI$139,0,10-(AI$140-'Indicator Data'!AQ108)/(AI$140-AI$139)*10)),1))</f>
        <v>1.5</v>
      </c>
      <c r="AJ106" s="52">
        <f t="shared" si="32"/>
        <v>1.5</v>
      </c>
      <c r="AK106" s="35">
        <f>'Indicator Data'!AK108+'Indicator Data'!AJ108*0.5+'Indicator Data'!AI108*0.25</f>
        <v>0</v>
      </c>
      <c r="AL106" s="42">
        <f>AK106/'Indicator Data'!BB108</f>
        <v>0</v>
      </c>
      <c r="AM106" s="52">
        <f t="shared" si="33"/>
        <v>0</v>
      </c>
      <c r="AN106" s="42">
        <f>IF('Indicator Data'!AL108="No data","x",'Indicator Data'!AL108/'Indicator Data'!BB108)</f>
        <v>4.9721130320845075E-2</v>
      </c>
      <c r="AO106" s="12">
        <f t="shared" si="34"/>
        <v>2.5</v>
      </c>
      <c r="AP106" s="52">
        <f t="shared" si="35"/>
        <v>2.5</v>
      </c>
      <c r="AQ106" s="36">
        <f t="shared" si="36"/>
        <v>3.3</v>
      </c>
      <c r="AR106" s="55">
        <f t="shared" si="37"/>
        <v>1.8</v>
      </c>
      <c r="AU106" s="11">
        <v>1.7</v>
      </c>
    </row>
    <row r="107" spans="1:47" s="11" customFormat="1" x14ac:dyDescent="0.25">
      <c r="A107" s="11" t="s">
        <v>422</v>
      </c>
      <c r="B107" s="30" t="s">
        <v>16</v>
      </c>
      <c r="C107" s="30" t="s">
        <v>551</v>
      </c>
      <c r="D107" s="12">
        <f>ROUND(IF('Indicator Data'!O109="No data",IF((0.1284*LN('Indicator Data'!BA109)-0.4735)&gt;D$140,0,IF((0.1284*LN('Indicator Data'!BA109)-0.4735)&lt;D$139,10,(D$140-(0.1284*LN('Indicator Data'!BA109)-0.4735))/(D$140-D$139)*10)),IF('Indicator Data'!O109&gt;D$140,0,IF('Indicator Data'!O109&lt;D$139,10,(D$140-'Indicator Data'!O109)/(D$140-D$139)*10))),1)</f>
        <v>7</v>
      </c>
      <c r="E107" s="12">
        <f>IF('Indicator Data'!P109="No data","x",ROUND(IF('Indicator Data'!P109&gt;E$140,10,IF('Indicator Data'!P109&lt;E$139,0,10-(E$140-'Indicator Data'!P109)/(E$140-E$139)*10)),1))</f>
        <v>8</v>
      </c>
      <c r="F107" s="52">
        <f t="shared" si="19"/>
        <v>7.5</v>
      </c>
      <c r="G107" s="12">
        <f>IF('Indicator Data'!AG109="No data","x",ROUND(IF('Indicator Data'!AG109&gt;G$140,10,IF('Indicator Data'!AG109&lt;G$139,0,10-(G$140-'Indicator Data'!AG109)/(G$140-G$139)*10)),1))</f>
        <v>6.9</v>
      </c>
      <c r="H107" s="12">
        <f>IF('Indicator Data'!AH109="No data","x",ROUND(IF('Indicator Data'!AH109&gt;H$140,10,IF('Indicator Data'!AH109&lt;H$139,0,10-(H$140-'Indicator Data'!AH109)/(H$140-H$139)*10)),1))</f>
        <v>5.3</v>
      </c>
      <c r="I107" s="52">
        <f t="shared" si="20"/>
        <v>6.1</v>
      </c>
      <c r="J107" s="35">
        <f>SUM('Indicator Data'!R109,SUM('Indicator Data'!S109:T109)*1000000)</f>
        <v>1664101753</v>
      </c>
      <c r="K107" s="35">
        <f>J107/'Indicator Data'!BD109</f>
        <v>109.07592924682366</v>
      </c>
      <c r="L107" s="12">
        <f t="shared" si="21"/>
        <v>2.2000000000000002</v>
      </c>
      <c r="M107" s="12">
        <f>IF('Indicator Data'!U109="No data","x",ROUND(IF('Indicator Data'!U109&gt;M$140,10,IF('Indicator Data'!U109&lt;M$139,0,10-(M$140-'Indicator Data'!U109)/(M$140-M$139)*10)),1))</f>
        <v>3.5</v>
      </c>
      <c r="N107" s="125">
        <f>'Indicator Data'!Q109/'Indicator Data'!BD109*1000000</f>
        <v>146.67353617314117</v>
      </c>
      <c r="O107" s="12">
        <f t="shared" si="22"/>
        <v>10</v>
      </c>
      <c r="P107" s="52">
        <f t="shared" si="23"/>
        <v>5.2</v>
      </c>
      <c r="Q107" s="45">
        <f t="shared" si="24"/>
        <v>6.6</v>
      </c>
      <c r="R107" s="35">
        <f>IF(AND('Indicator Data'!AM109="No data",'Indicator Data'!AN109="No data"),0,SUM('Indicator Data'!AM109:AO109))</f>
        <v>0</v>
      </c>
      <c r="S107" s="12">
        <f t="shared" si="25"/>
        <v>0</v>
      </c>
      <c r="T107" s="41">
        <f>R107/'Indicator Data'!$BB109</f>
        <v>0</v>
      </c>
      <c r="U107" s="12">
        <f t="shared" si="26"/>
        <v>0</v>
      </c>
      <c r="V107" s="13">
        <f t="shared" si="27"/>
        <v>0</v>
      </c>
      <c r="W107" s="12">
        <f>IF('Indicator Data'!AB109="No data","x",ROUND(IF('Indicator Data'!AB109&gt;W$140,10,IF('Indicator Data'!AB109&lt;W$139,0,10-(W$140-'Indicator Data'!AB109)/(W$140-W$139)*10)),1))</f>
        <v>4.8</v>
      </c>
      <c r="X107" s="12">
        <f>IF('Indicator Data'!AA109="No data","x",ROUND(IF('Indicator Data'!AA109&gt;X$140,10,IF('Indicator Data'!AA109&lt;X$139,0,10-(X$140-'Indicator Data'!AA109)/(X$140-X$139)*10)),1))</f>
        <v>3.7</v>
      </c>
      <c r="Y107" s="12">
        <f>IF('Indicator Data'!AF109="No data","x",ROUND(IF('Indicator Data'!AF109&gt;Y$140,10,IF('Indicator Data'!AF109&lt;Y$139,0,10-(Y$140-'Indicator Data'!AF109)/(Y$140-Y$139)*10)),1))</f>
        <v>2.2000000000000002</v>
      </c>
      <c r="Z107" s="129">
        <f>IF('Indicator Data'!AC109="No data","x",'Indicator Data'!AC109/'Indicator Data'!$BB109*100000)</f>
        <v>0</v>
      </c>
      <c r="AA107" s="127">
        <f t="shared" si="28"/>
        <v>0</v>
      </c>
      <c r="AB107" s="129">
        <f>IF('Indicator Data'!AD109="No data","x",'Indicator Data'!AD109/'Indicator Data'!$BB109*100000)</f>
        <v>0</v>
      </c>
      <c r="AC107" s="127">
        <f t="shared" si="29"/>
        <v>0</v>
      </c>
      <c r="AD107" s="52">
        <f t="shared" si="30"/>
        <v>2.1</v>
      </c>
      <c r="AE107" s="12">
        <f>IF('Indicator Data'!V109="No data","x",ROUND(IF('Indicator Data'!V109&gt;AE$140,10,IF('Indicator Data'!V109&lt;AE$139,0,10-(AE$140-'Indicator Data'!V109)/(AE$140-AE$139)*10)),1))</f>
        <v>7.7</v>
      </c>
      <c r="AF107" s="12" t="str">
        <f>IF('Indicator Data'!W109="No data","x",ROUND(IF('Indicator Data'!W109&gt;AF$140,10,IF('Indicator Data'!W109&lt;AF$139,0,10-(AF$140-'Indicator Data'!W109)/(AF$140-AF$139)*10)),1))</f>
        <v>x</v>
      </c>
      <c r="AG107" s="52">
        <f t="shared" si="31"/>
        <v>7.7</v>
      </c>
      <c r="AH107" s="12" t="str">
        <f>IF('Indicator Data'!AP109="No data","x",ROUND(IF('Indicator Data'!AP109&gt;AH$140,10,IF('Indicator Data'!AP109&lt;AH$139,0,10-(AH$140-'Indicator Data'!AP109)/(AH$140-AH$139)*10)),1))</f>
        <v>x</v>
      </c>
      <c r="AI107" s="12">
        <f>IF('Indicator Data'!AQ109="No data","x",ROUND(IF('Indicator Data'!AQ109&gt;AI$140,10,IF('Indicator Data'!AQ109&lt;AI$139,0,10-(AI$140-'Indicator Data'!AQ109)/(AI$140-AI$139)*10)),1))</f>
        <v>5.4</v>
      </c>
      <c r="AJ107" s="52">
        <f t="shared" si="32"/>
        <v>5.4</v>
      </c>
      <c r="AK107" s="35">
        <f>'Indicator Data'!AK109+'Indicator Data'!AJ109*0.5+'Indicator Data'!AI109*0.25</f>
        <v>0</v>
      </c>
      <c r="AL107" s="42">
        <f>AK107/'Indicator Data'!BB109</f>
        <v>0</v>
      </c>
      <c r="AM107" s="52">
        <f t="shared" si="33"/>
        <v>0</v>
      </c>
      <c r="AN107" s="42">
        <f>IF('Indicator Data'!AL109="No data","x",'Indicator Data'!AL109/'Indicator Data'!BB109)</f>
        <v>6.0483585431778432E-2</v>
      </c>
      <c r="AO107" s="12">
        <f t="shared" si="34"/>
        <v>3</v>
      </c>
      <c r="AP107" s="52">
        <f t="shared" si="35"/>
        <v>3</v>
      </c>
      <c r="AQ107" s="36">
        <f t="shared" si="36"/>
        <v>4.2</v>
      </c>
      <c r="AR107" s="55">
        <f t="shared" si="37"/>
        <v>2.2999999999999998</v>
      </c>
      <c r="AU107" s="11">
        <v>2.6</v>
      </c>
    </row>
    <row r="108" spans="1:47" s="11" customFormat="1" x14ac:dyDescent="0.25">
      <c r="A108" s="11" t="s">
        <v>425</v>
      </c>
      <c r="B108" s="30" t="s">
        <v>16</v>
      </c>
      <c r="C108" s="30" t="s">
        <v>554</v>
      </c>
      <c r="D108" s="12">
        <f>ROUND(IF('Indicator Data'!O110="No data",IF((0.1284*LN('Indicator Data'!BA110)-0.4735)&gt;D$140,0,IF((0.1284*LN('Indicator Data'!BA110)-0.4735)&lt;D$139,10,(D$140-(0.1284*LN('Indicator Data'!BA110)-0.4735))/(D$140-D$139)*10)),IF('Indicator Data'!O110&gt;D$140,0,IF('Indicator Data'!O110&lt;D$139,10,(D$140-'Indicator Data'!O110)/(D$140-D$139)*10))),1)</f>
        <v>7</v>
      </c>
      <c r="E108" s="12">
        <f>IF('Indicator Data'!P110="No data","x",ROUND(IF('Indicator Data'!P110&gt;E$140,10,IF('Indicator Data'!P110&lt;E$139,0,10-(E$140-'Indicator Data'!P110)/(E$140-E$139)*10)),1))</f>
        <v>6.9</v>
      </c>
      <c r="F108" s="52">
        <f t="shared" si="19"/>
        <v>7</v>
      </c>
      <c r="G108" s="12">
        <f>IF('Indicator Data'!AG110="No data","x",ROUND(IF('Indicator Data'!AG110&gt;G$140,10,IF('Indicator Data'!AG110&lt;G$139,0,10-(G$140-'Indicator Data'!AG110)/(G$140-G$139)*10)),1))</f>
        <v>6.9</v>
      </c>
      <c r="H108" s="12">
        <f>IF('Indicator Data'!AH110="No data","x",ROUND(IF('Indicator Data'!AH110&gt;H$140,10,IF('Indicator Data'!AH110&lt;H$139,0,10-(H$140-'Indicator Data'!AH110)/(H$140-H$139)*10)),1))</f>
        <v>0.8</v>
      </c>
      <c r="I108" s="52">
        <f t="shared" si="20"/>
        <v>3.9</v>
      </c>
      <c r="J108" s="35">
        <f>SUM('Indicator Data'!R110,SUM('Indicator Data'!S110:T110)*1000000)</f>
        <v>1664101753</v>
      </c>
      <c r="K108" s="35">
        <f>J108/'Indicator Data'!BD110</f>
        <v>109.07592924682366</v>
      </c>
      <c r="L108" s="12">
        <f t="shared" si="21"/>
        <v>2.2000000000000002</v>
      </c>
      <c r="M108" s="12">
        <f>IF('Indicator Data'!U110="No data","x",ROUND(IF('Indicator Data'!U110&gt;M$140,10,IF('Indicator Data'!U110&lt;M$139,0,10-(M$140-'Indicator Data'!U110)/(M$140-M$139)*10)),1))</f>
        <v>3.5</v>
      </c>
      <c r="N108" s="125">
        <f>'Indicator Data'!Q110/'Indicator Data'!BD110*1000000</f>
        <v>146.67353617314117</v>
      </c>
      <c r="O108" s="12">
        <f t="shared" si="22"/>
        <v>10</v>
      </c>
      <c r="P108" s="52">
        <f t="shared" si="23"/>
        <v>5.2</v>
      </c>
      <c r="Q108" s="45">
        <f t="shared" si="24"/>
        <v>5.8</v>
      </c>
      <c r="R108" s="35">
        <f>IF(AND('Indicator Data'!AM110="No data",'Indicator Data'!AN110="No data"),0,SUM('Indicator Data'!AM110:AO110))</f>
        <v>0</v>
      </c>
      <c r="S108" s="12">
        <f t="shared" si="25"/>
        <v>0</v>
      </c>
      <c r="T108" s="41">
        <f>R108/'Indicator Data'!$BB110</f>
        <v>0</v>
      </c>
      <c r="U108" s="12">
        <f t="shared" si="26"/>
        <v>0</v>
      </c>
      <c r="V108" s="13">
        <f t="shared" si="27"/>
        <v>0</v>
      </c>
      <c r="W108" s="12">
        <f>IF('Indicator Data'!AB110="No data","x",ROUND(IF('Indicator Data'!AB110&gt;W$140,10,IF('Indicator Data'!AB110&lt;W$139,0,10-(W$140-'Indicator Data'!AB110)/(W$140-W$139)*10)),1))</f>
        <v>0.2</v>
      </c>
      <c r="X108" s="12">
        <f>IF('Indicator Data'!AA110="No data","x",ROUND(IF('Indicator Data'!AA110&gt;X$140,10,IF('Indicator Data'!AA110&lt;X$139,0,10-(X$140-'Indicator Data'!AA110)/(X$140-X$139)*10)),1))</f>
        <v>3.7</v>
      </c>
      <c r="Y108" s="12">
        <f>IF('Indicator Data'!AF110="No data","x",ROUND(IF('Indicator Data'!AF110&gt;Y$140,10,IF('Indicator Data'!AF110&lt;Y$139,0,10-(Y$140-'Indicator Data'!AF110)/(Y$140-Y$139)*10)),1))</f>
        <v>2.2000000000000002</v>
      </c>
      <c r="Z108" s="129">
        <f>IF('Indicator Data'!AC110="No data","x",'Indicator Data'!AC110/'Indicator Data'!$BB110*100000)</f>
        <v>0</v>
      </c>
      <c r="AA108" s="127">
        <f t="shared" si="28"/>
        <v>0</v>
      </c>
      <c r="AB108" s="129">
        <f>IF('Indicator Data'!AD110="No data","x",'Indicator Data'!AD110/'Indicator Data'!$BB110*100000)</f>
        <v>0</v>
      </c>
      <c r="AC108" s="127">
        <f t="shared" si="29"/>
        <v>0</v>
      </c>
      <c r="AD108" s="52">
        <f t="shared" si="30"/>
        <v>1.2</v>
      </c>
      <c r="AE108" s="12">
        <f>IF('Indicator Data'!V110="No data","x",ROUND(IF('Indicator Data'!V110&gt;AE$140,10,IF('Indicator Data'!V110&lt;AE$139,0,10-(AE$140-'Indicator Data'!V110)/(AE$140-AE$139)*10)),1))</f>
        <v>4.0999999999999996</v>
      </c>
      <c r="AF108" s="12">
        <f>IF('Indicator Data'!W110="No data","x",ROUND(IF('Indicator Data'!W110&gt;AF$140,10,IF('Indicator Data'!W110&lt;AF$139,0,10-(AF$140-'Indicator Data'!W110)/(AF$140-AF$139)*10)),1))</f>
        <v>3.8</v>
      </c>
      <c r="AG108" s="52">
        <f t="shared" si="31"/>
        <v>4</v>
      </c>
      <c r="AH108" s="12">
        <f>IF('Indicator Data'!AP110="No data","x",ROUND(IF('Indicator Data'!AP110&gt;AH$140,10,IF('Indicator Data'!AP110&lt;AH$139,0,10-(AH$140-'Indicator Data'!AP110)/(AH$140-AH$139)*10)),1))</f>
        <v>4.4000000000000004</v>
      </c>
      <c r="AI108" s="12">
        <f>IF('Indicator Data'!AQ110="No data","x",ROUND(IF('Indicator Data'!AQ110&gt;AI$140,10,IF('Indicator Data'!AQ110&lt;AI$139,0,10-(AI$140-'Indicator Data'!AQ110)/(AI$140-AI$139)*10)),1))</f>
        <v>7.1</v>
      </c>
      <c r="AJ108" s="52">
        <f t="shared" si="32"/>
        <v>5.8</v>
      </c>
      <c r="AK108" s="35">
        <f>'Indicator Data'!AK110+'Indicator Data'!AJ110*0.5+'Indicator Data'!AI110*0.25</f>
        <v>0</v>
      </c>
      <c r="AL108" s="42">
        <f>AK108/'Indicator Data'!BB110</f>
        <v>0</v>
      </c>
      <c r="AM108" s="52">
        <f t="shared" si="33"/>
        <v>0</v>
      </c>
      <c r="AN108" s="42">
        <f>IF('Indicator Data'!AL110="No data","x",'Indicator Data'!AL110/'Indicator Data'!BB110)</f>
        <v>3.1518551313614189E-2</v>
      </c>
      <c r="AO108" s="12">
        <f t="shared" si="34"/>
        <v>1.6</v>
      </c>
      <c r="AP108" s="52">
        <f t="shared" si="35"/>
        <v>1.6</v>
      </c>
      <c r="AQ108" s="36">
        <f t="shared" si="36"/>
        <v>2.8</v>
      </c>
      <c r="AR108" s="55">
        <f t="shared" si="37"/>
        <v>1.5</v>
      </c>
      <c r="AU108" s="11">
        <v>2.7</v>
      </c>
    </row>
    <row r="109" spans="1:47" s="11" customFormat="1" x14ac:dyDescent="0.25">
      <c r="A109" s="11" t="s">
        <v>426</v>
      </c>
      <c r="B109" s="30" t="s">
        <v>16</v>
      </c>
      <c r="C109" s="30" t="s">
        <v>555</v>
      </c>
      <c r="D109" s="12">
        <f>ROUND(IF('Indicator Data'!O111="No data",IF((0.1284*LN('Indicator Data'!BA111)-0.4735)&gt;D$140,0,IF((0.1284*LN('Indicator Data'!BA111)-0.4735)&lt;D$139,10,(D$140-(0.1284*LN('Indicator Data'!BA111)-0.4735))/(D$140-D$139)*10)),IF('Indicator Data'!O111&gt;D$140,0,IF('Indicator Data'!O111&lt;D$139,10,(D$140-'Indicator Data'!O111)/(D$140-D$139)*10))),1)</f>
        <v>7</v>
      </c>
      <c r="E109" s="12">
        <f>IF('Indicator Data'!P111="No data","x",ROUND(IF('Indicator Data'!P111&gt;E$140,10,IF('Indicator Data'!P111&lt;E$139,0,10-(E$140-'Indicator Data'!P111)/(E$140-E$139)*10)),1))</f>
        <v>6.9</v>
      </c>
      <c r="F109" s="52">
        <f t="shared" si="19"/>
        <v>7</v>
      </c>
      <c r="G109" s="12">
        <f>IF('Indicator Data'!AG111="No data","x",ROUND(IF('Indicator Data'!AG111&gt;G$140,10,IF('Indicator Data'!AG111&lt;G$139,0,10-(G$140-'Indicator Data'!AG111)/(G$140-G$139)*10)),1))</f>
        <v>6.9</v>
      </c>
      <c r="H109" s="12">
        <f>IF('Indicator Data'!AH111="No data","x",ROUND(IF('Indicator Data'!AH111&gt;H$140,10,IF('Indicator Data'!AH111&lt;H$139,0,10-(H$140-'Indicator Data'!AH111)/(H$140-H$139)*10)),1))</f>
        <v>0.8</v>
      </c>
      <c r="I109" s="52">
        <f t="shared" si="20"/>
        <v>3.9</v>
      </c>
      <c r="J109" s="35">
        <f>SUM('Indicator Data'!R111,SUM('Indicator Data'!S111:T111)*1000000)</f>
        <v>1664101753</v>
      </c>
      <c r="K109" s="35">
        <f>J109/'Indicator Data'!BD111</f>
        <v>109.07592924682366</v>
      </c>
      <c r="L109" s="12">
        <f t="shared" si="21"/>
        <v>2.2000000000000002</v>
      </c>
      <c r="M109" s="12">
        <f>IF('Indicator Data'!U111="No data","x",ROUND(IF('Indicator Data'!U111&gt;M$140,10,IF('Indicator Data'!U111&lt;M$139,0,10-(M$140-'Indicator Data'!U111)/(M$140-M$139)*10)),1))</f>
        <v>3.5</v>
      </c>
      <c r="N109" s="125">
        <f>'Indicator Data'!Q111/'Indicator Data'!BD111*1000000</f>
        <v>146.67353617314117</v>
      </c>
      <c r="O109" s="12">
        <f t="shared" si="22"/>
        <v>10</v>
      </c>
      <c r="P109" s="52">
        <f t="shared" si="23"/>
        <v>5.2</v>
      </c>
      <c r="Q109" s="45">
        <f t="shared" si="24"/>
        <v>5.8</v>
      </c>
      <c r="R109" s="35">
        <f>IF(AND('Indicator Data'!AM111="No data",'Indicator Data'!AN111="No data"),0,SUM('Indicator Data'!AM111:AO111))</f>
        <v>0</v>
      </c>
      <c r="S109" s="12">
        <f t="shared" si="25"/>
        <v>0</v>
      </c>
      <c r="T109" s="41">
        <f>R109/'Indicator Data'!$BB111</f>
        <v>0</v>
      </c>
      <c r="U109" s="12">
        <f t="shared" si="26"/>
        <v>0</v>
      </c>
      <c r="V109" s="13">
        <f t="shared" si="27"/>
        <v>0</v>
      </c>
      <c r="W109" s="12">
        <f>IF('Indicator Data'!AB111="No data","x",ROUND(IF('Indicator Data'!AB111&gt;W$140,10,IF('Indicator Data'!AB111&lt;W$139,0,10-(W$140-'Indicator Data'!AB111)/(W$140-W$139)*10)),1))</f>
        <v>0.6</v>
      </c>
      <c r="X109" s="12">
        <f>IF('Indicator Data'!AA111="No data","x",ROUND(IF('Indicator Data'!AA111&gt;X$140,10,IF('Indicator Data'!AA111&lt;X$139,0,10-(X$140-'Indicator Data'!AA111)/(X$140-X$139)*10)),1))</f>
        <v>3.7</v>
      </c>
      <c r="Y109" s="12">
        <f>IF('Indicator Data'!AF111="No data","x",ROUND(IF('Indicator Data'!AF111&gt;Y$140,10,IF('Indicator Data'!AF111&lt;Y$139,0,10-(Y$140-'Indicator Data'!AF111)/(Y$140-Y$139)*10)),1))</f>
        <v>2.2000000000000002</v>
      </c>
      <c r="Z109" s="129">
        <f>IF('Indicator Data'!AC111="No data","x",'Indicator Data'!AC111/'Indicator Data'!$BB111*100000)</f>
        <v>0</v>
      </c>
      <c r="AA109" s="127">
        <f t="shared" si="28"/>
        <v>0</v>
      </c>
      <c r="AB109" s="129">
        <f>IF('Indicator Data'!AD111="No data","x",'Indicator Data'!AD111/'Indicator Data'!$BB111*100000)</f>
        <v>0.15267618450000839</v>
      </c>
      <c r="AC109" s="127">
        <f t="shared" si="29"/>
        <v>3.9</v>
      </c>
      <c r="AD109" s="52">
        <f t="shared" si="30"/>
        <v>2.1</v>
      </c>
      <c r="AE109" s="12">
        <f>IF('Indicator Data'!V111="No data","x",ROUND(IF('Indicator Data'!V111&gt;AE$140,10,IF('Indicator Data'!V111&lt;AE$139,0,10-(AE$140-'Indicator Data'!V111)/(AE$140-AE$139)*10)),1))</f>
        <v>4.0999999999999996</v>
      </c>
      <c r="AF109" s="12">
        <f>IF('Indicator Data'!W111="No data","x",ROUND(IF('Indicator Data'!W111&gt;AF$140,10,IF('Indicator Data'!W111&lt;AF$139,0,10-(AF$140-'Indicator Data'!W111)/(AF$140-AF$139)*10)),1))</f>
        <v>4.0999999999999996</v>
      </c>
      <c r="AG109" s="52">
        <f t="shared" si="31"/>
        <v>4.0999999999999996</v>
      </c>
      <c r="AH109" s="12">
        <f>IF('Indicator Data'!AP111="No data","x",ROUND(IF('Indicator Data'!AP111&gt;AH$140,10,IF('Indicator Data'!AP111&lt;AH$139,0,10-(AH$140-'Indicator Data'!AP111)/(AH$140-AH$139)*10)),1))</f>
        <v>5.5</v>
      </c>
      <c r="AI109" s="12">
        <f>IF('Indicator Data'!AQ111="No data","x",ROUND(IF('Indicator Data'!AQ111&gt;AI$140,10,IF('Indicator Data'!AQ111&lt;AI$139,0,10-(AI$140-'Indicator Data'!AQ111)/(AI$140-AI$139)*10)),1))</f>
        <v>6.1</v>
      </c>
      <c r="AJ109" s="52">
        <f t="shared" si="32"/>
        <v>5.8</v>
      </c>
      <c r="AK109" s="35">
        <f>'Indicator Data'!AK111+'Indicator Data'!AJ111*0.5+'Indicator Data'!AI111*0.25</f>
        <v>0</v>
      </c>
      <c r="AL109" s="42">
        <f>AK109/'Indicator Data'!BB111</f>
        <v>0</v>
      </c>
      <c r="AM109" s="52">
        <f t="shared" si="33"/>
        <v>0</v>
      </c>
      <c r="AN109" s="42">
        <f>IF('Indicator Data'!AL111="No data","x",'Indicator Data'!AL111/'Indicator Data'!BB111)</f>
        <v>0.25170806481409386</v>
      </c>
      <c r="AO109" s="12">
        <f t="shared" si="34"/>
        <v>10</v>
      </c>
      <c r="AP109" s="52">
        <f t="shared" si="35"/>
        <v>10</v>
      </c>
      <c r="AQ109" s="36">
        <f t="shared" si="36"/>
        <v>5.8</v>
      </c>
      <c r="AR109" s="55">
        <f t="shared" si="37"/>
        <v>3.4</v>
      </c>
      <c r="AU109" s="11">
        <v>7</v>
      </c>
    </row>
    <row r="110" spans="1:47" s="11" customFormat="1" x14ac:dyDescent="0.25">
      <c r="A110" s="11" t="s">
        <v>428</v>
      </c>
      <c r="B110" s="30" t="s">
        <v>16</v>
      </c>
      <c r="C110" s="30" t="s">
        <v>557</v>
      </c>
      <c r="D110" s="12">
        <f>ROUND(IF('Indicator Data'!O112="No data",IF((0.1284*LN('Indicator Data'!BA112)-0.4735)&gt;D$140,0,IF((0.1284*LN('Indicator Data'!BA112)-0.4735)&lt;D$139,10,(D$140-(0.1284*LN('Indicator Data'!BA112)-0.4735))/(D$140-D$139)*10)),IF('Indicator Data'!O112&gt;D$140,0,IF('Indicator Data'!O112&lt;D$139,10,(D$140-'Indicator Data'!O112)/(D$140-D$139)*10))),1)</f>
        <v>7</v>
      </c>
      <c r="E110" s="12">
        <f>IF('Indicator Data'!P112="No data","x",ROUND(IF('Indicator Data'!P112&gt;E$140,10,IF('Indicator Data'!P112&lt;E$139,0,10-(E$140-'Indicator Data'!P112)/(E$140-E$139)*10)),1))</f>
        <v>6.9</v>
      </c>
      <c r="F110" s="52">
        <f t="shared" si="19"/>
        <v>7</v>
      </c>
      <c r="G110" s="12">
        <f>IF('Indicator Data'!AG112="No data","x",ROUND(IF('Indicator Data'!AG112&gt;G$140,10,IF('Indicator Data'!AG112&lt;G$139,0,10-(G$140-'Indicator Data'!AG112)/(G$140-G$139)*10)),1))</f>
        <v>6.9</v>
      </c>
      <c r="H110" s="12">
        <f>IF('Indicator Data'!AH112="No data","x",ROUND(IF('Indicator Data'!AH112&gt;H$140,10,IF('Indicator Data'!AH112&lt;H$139,0,10-(H$140-'Indicator Data'!AH112)/(H$140-H$139)*10)),1))</f>
        <v>0.8</v>
      </c>
      <c r="I110" s="52">
        <f t="shared" si="20"/>
        <v>3.9</v>
      </c>
      <c r="J110" s="35">
        <f>SUM('Indicator Data'!R112,SUM('Indicator Data'!S112:T112)*1000000)</f>
        <v>1664101753</v>
      </c>
      <c r="K110" s="35">
        <f>J110/'Indicator Data'!BD112</f>
        <v>109.07592924682366</v>
      </c>
      <c r="L110" s="12">
        <f t="shared" si="21"/>
        <v>2.2000000000000002</v>
      </c>
      <c r="M110" s="12">
        <f>IF('Indicator Data'!U112="No data","x",ROUND(IF('Indicator Data'!U112&gt;M$140,10,IF('Indicator Data'!U112&lt;M$139,0,10-(M$140-'Indicator Data'!U112)/(M$140-M$139)*10)),1))</f>
        <v>3.5</v>
      </c>
      <c r="N110" s="125">
        <f>'Indicator Data'!Q112/'Indicator Data'!BD112*1000000</f>
        <v>146.67353617314117</v>
      </c>
      <c r="O110" s="12">
        <f t="shared" si="22"/>
        <v>10</v>
      </c>
      <c r="P110" s="52">
        <f t="shared" si="23"/>
        <v>5.2</v>
      </c>
      <c r="Q110" s="45">
        <f t="shared" si="24"/>
        <v>5.8</v>
      </c>
      <c r="R110" s="35">
        <f>IF(AND('Indicator Data'!AM112="No data",'Indicator Data'!AN112="No data"),0,SUM('Indicator Data'!AM112:AO112))</f>
        <v>0</v>
      </c>
      <c r="S110" s="12">
        <f t="shared" si="25"/>
        <v>0</v>
      </c>
      <c r="T110" s="41">
        <f>R110/'Indicator Data'!$BB112</f>
        <v>0</v>
      </c>
      <c r="U110" s="12">
        <f t="shared" si="26"/>
        <v>0</v>
      </c>
      <c r="V110" s="13">
        <f t="shared" si="27"/>
        <v>0</v>
      </c>
      <c r="W110" s="12">
        <f>IF('Indicator Data'!AB112="No data","x",ROUND(IF('Indicator Data'!AB112&gt;W$140,10,IF('Indicator Data'!AB112&lt;W$139,0,10-(W$140-'Indicator Data'!AB112)/(W$140-W$139)*10)),1))</f>
        <v>1.8</v>
      </c>
      <c r="X110" s="12">
        <f>IF('Indicator Data'!AA112="No data","x",ROUND(IF('Indicator Data'!AA112&gt;X$140,10,IF('Indicator Data'!AA112&lt;X$139,0,10-(X$140-'Indicator Data'!AA112)/(X$140-X$139)*10)),1))</f>
        <v>3.7</v>
      </c>
      <c r="Y110" s="12">
        <f>IF('Indicator Data'!AF112="No data","x",ROUND(IF('Indicator Data'!AF112&gt;Y$140,10,IF('Indicator Data'!AF112&lt;Y$139,0,10-(Y$140-'Indicator Data'!AF112)/(Y$140-Y$139)*10)),1))</f>
        <v>2.2000000000000002</v>
      </c>
      <c r="Z110" s="129">
        <f>IF('Indicator Data'!AC112="No data","x",'Indicator Data'!AC112/'Indicator Data'!$BB112*100000)</f>
        <v>0</v>
      </c>
      <c r="AA110" s="127">
        <f t="shared" si="28"/>
        <v>0</v>
      </c>
      <c r="AB110" s="129">
        <f>IF('Indicator Data'!AD112="No data","x",'Indicator Data'!AD112/'Indicator Data'!$BB112*100000)</f>
        <v>9.9091332481147876E-2</v>
      </c>
      <c r="AC110" s="127">
        <f t="shared" si="29"/>
        <v>3.3</v>
      </c>
      <c r="AD110" s="52">
        <f t="shared" si="30"/>
        <v>2.2000000000000002</v>
      </c>
      <c r="AE110" s="12">
        <f>IF('Indicator Data'!V112="No data","x",ROUND(IF('Indicator Data'!V112&gt;AE$140,10,IF('Indicator Data'!V112&lt;AE$139,0,10-(AE$140-'Indicator Data'!V112)/(AE$140-AE$139)*10)),1))</f>
        <v>4.0999999999999996</v>
      </c>
      <c r="AF110" s="12">
        <f>IF('Indicator Data'!W112="No data","x",ROUND(IF('Indicator Data'!W112&gt;AF$140,10,IF('Indicator Data'!W112&lt;AF$139,0,10-(AF$140-'Indicator Data'!W112)/(AF$140-AF$139)*10)),1))</f>
        <v>3.1</v>
      </c>
      <c r="AG110" s="52">
        <f t="shared" si="31"/>
        <v>3.6</v>
      </c>
      <c r="AH110" s="12">
        <f>IF('Indicator Data'!AP112="No data","x",ROUND(IF('Indicator Data'!AP112&gt;AH$140,10,IF('Indicator Data'!AP112&lt;AH$139,0,10-(AH$140-'Indicator Data'!AP112)/(AH$140-AH$139)*10)),1))</f>
        <v>3</v>
      </c>
      <c r="AI110" s="12">
        <f>IF('Indicator Data'!AQ112="No data","x",ROUND(IF('Indicator Data'!AQ112&gt;AI$140,10,IF('Indicator Data'!AQ112&lt;AI$139,0,10-(AI$140-'Indicator Data'!AQ112)/(AI$140-AI$139)*10)),1))</f>
        <v>3.6</v>
      </c>
      <c r="AJ110" s="52">
        <f t="shared" si="32"/>
        <v>3.3</v>
      </c>
      <c r="AK110" s="35">
        <f>'Indicator Data'!AK112+'Indicator Data'!AJ112*0.5+'Indicator Data'!AI112*0.25</f>
        <v>1507.1168059227389</v>
      </c>
      <c r="AL110" s="42">
        <f>AK110/'Indicator Data'!BB112</f>
        <v>1.4934221250361573E-3</v>
      </c>
      <c r="AM110" s="52">
        <f t="shared" si="33"/>
        <v>0.1</v>
      </c>
      <c r="AN110" s="42">
        <f>IF('Indicator Data'!AL112="No data","x",'Indicator Data'!AL112/'Indicator Data'!BB112)</f>
        <v>8.4797407770742295E-2</v>
      </c>
      <c r="AO110" s="12">
        <f t="shared" si="34"/>
        <v>4.2</v>
      </c>
      <c r="AP110" s="52">
        <f t="shared" si="35"/>
        <v>4.2</v>
      </c>
      <c r="AQ110" s="36">
        <f t="shared" si="36"/>
        <v>2.8</v>
      </c>
      <c r="AR110" s="55">
        <f t="shared" si="37"/>
        <v>1.5</v>
      </c>
      <c r="AU110" s="11">
        <v>5.7</v>
      </c>
    </row>
    <row r="111" spans="1:47" s="11" customFormat="1" x14ac:dyDescent="0.25">
      <c r="A111" s="11" t="s">
        <v>427</v>
      </c>
      <c r="B111" s="30" t="s">
        <v>16</v>
      </c>
      <c r="C111" s="30" t="s">
        <v>556</v>
      </c>
      <c r="D111" s="12">
        <f>ROUND(IF('Indicator Data'!O113="No data",IF((0.1284*LN('Indicator Data'!BA113)-0.4735)&gt;D$140,0,IF((0.1284*LN('Indicator Data'!BA113)-0.4735)&lt;D$139,10,(D$140-(0.1284*LN('Indicator Data'!BA113)-0.4735))/(D$140-D$139)*10)),IF('Indicator Data'!O113&gt;D$140,0,IF('Indicator Data'!O113&lt;D$139,10,(D$140-'Indicator Data'!O113)/(D$140-D$139)*10))),1)</f>
        <v>7</v>
      </c>
      <c r="E111" s="12">
        <f>IF('Indicator Data'!P113="No data","x",ROUND(IF('Indicator Data'!P113&gt;E$140,10,IF('Indicator Data'!P113&lt;E$139,0,10-(E$140-'Indicator Data'!P113)/(E$140-E$139)*10)),1))</f>
        <v>8</v>
      </c>
      <c r="F111" s="52">
        <f t="shared" si="19"/>
        <v>7.5</v>
      </c>
      <c r="G111" s="12">
        <f>IF('Indicator Data'!AG113="No data","x",ROUND(IF('Indicator Data'!AG113&gt;G$140,10,IF('Indicator Data'!AG113&lt;G$139,0,10-(G$140-'Indicator Data'!AG113)/(G$140-G$139)*10)),1))</f>
        <v>6.9</v>
      </c>
      <c r="H111" s="12">
        <f>IF('Indicator Data'!AH113="No data","x",ROUND(IF('Indicator Data'!AH113&gt;H$140,10,IF('Indicator Data'!AH113&lt;H$139,0,10-(H$140-'Indicator Data'!AH113)/(H$140-H$139)*10)),1))</f>
        <v>5.3</v>
      </c>
      <c r="I111" s="52">
        <f t="shared" si="20"/>
        <v>6.1</v>
      </c>
      <c r="J111" s="35">
        <f>SUM('Indicator Data'!R113,SUM('Indicator Data'!S113:T113)*1000000)</f>
        <v>1664101753</v>
      </c>
      <c r="K111" s="35">
        <f>J111/'Indicator Data'!BD113</f>
        <v>109.07592924682366</v>
      </c>
      <c r="L111" s="12">
        <f t="shared" si="21"/>
        <v>2.2000000000000002</v>
      </c>
      <c r="M111" s="12">
        <f>IF('Indicator Data'!U113="No data","x",ROUND(IF('Indicator Data'!U113&gt;M$140,10,IF('Indicator Data'!U113&lt;M$139,0,10-(M$140-'Indicator Data'!U113)/(M$140-M$139)*10)),1))</f>
        <v>3.5</v>
      </c>
      <c r="N111" s="125">
        <f>'Indicator Data'!Q113/'Indicator Data'!BD113*1000000</f>
        <v>146.67353617314117</v>
      </c>
      <c r="O111" s="12">
        <f t="shared" si="22"/>
        <v>10</v>
      </c>
      <c r="P111" s="52">
        <f t="shared" si="23"/>
        <v>5.2</v>
      </c>
      <c r="Q111" s="45">
        <f t="shared" si="24"/>
        <v>6.6</v>
      </c>
      <c r="R111" s="35">
        <f>IF(AND('Indicator Data'!AM113="No data",'Indicator Data'!AN113="No data"),0,SUM('Indicator Data'!AM113:AO113))</f>
        <v>0</v>
      </c>
      <c r="S111" s="12">
        <f t="shared" si="25"/>
        <v>0</v>
      </c>
      <c r="T111" s="41">
        <f>R111/'Indicator Data'!$BB113</f>
        <v>0</v>
      </c>
      <c r="U111" s="12">
        <f t="shared" si="26"/>
        <v>0</v>
      </c>
      <c r="V111" s="13">
        <f t="shared" si="27"/>
        <v>0</v>
      </c>
      <c r="W111" s="12">
        <f>IF('Indicator Data'!AB113="No data","x",ROUND(IF('Indicator Data'!AB113&gt;W$140,10,IF('Indicator Data'!AB113&lt;W$139,0,10-(W$140-'Indicator Data'!AB113)/(W$140-W$139)*10)),1))</f>
        <v>2.2000000000000002</v>
      </c>
      <c r="X111" s="12">
        <f>IF('Indicator Data'!AA113="No data","x",ROUND(IF('Indicator Data'!AA113&gt;X$140,10,IF('Indicator Data'!AA113&lt;X$139,0,10-(X$140-'Indicator Data'!AA113)/(X$140-X$139)*10)),1))</f>
        <v>3.7</v>
      </c>
      <c r="Y111" s="12">
        <f>IF('Indicator Data'!AF113="No data","x",ROUND(IF('Indicator Data'!AF113&gt;Y$140,10,IF('Indicator Data'!AF113&lt;Y$139,0,10-(Y$140-'Indicator Data'!AF113)/(Y$140-Y$139)*10)),1))</f>
        <v>2.2000000000000002</v>
      </c>
      <c r="Z111" s="129">
        <f>IF('Indicator Data'!AC113="No data","x",'Indicator Data'!AC113/'Indicator Data'!$BB113*100000)</f>
        <v>0</v>
      </c>
      <c r="AA111" s="127">
        <f t="shared" si="28"/>
        <v>0</v>
      </c>
      <c r="AB111" s="129">
        <f>IF('Indicator Data'!AD113="No data","x",'Indicator Data'!AD113/'Indicator Data'!$BB113*100000)</f>
        <v>0</v>
      </c>
      <c r="AC111" s="127">
        <f t="shared" si="29"/>
        <v>0</v>
      </c>
      <c r="AD111" s="52">
        <f t="shared" si="30"/>
        <v>1.6</v>
      </c>
      <c r="AE111" s="12">
        <f>IF('Indicator Data'!V113="No data","x",ROUND(IF('Indicator Data'!V113&gt;AE$140,10,IF('Indicator Data'!V113&lt;AE$139,0,10-(AE$140-'Indicator Data'!V113)/(AE$140-AE$139)*10)),1))</f>
        <v>7.7</v>
      </c>
      <c r="AF111" s="12" t="str">
        <f>IF('Indicator Data'!W113="No data","x",ROUND(IF('Indicator Data'!W113&gt;AF$140,10,IF('Indicator Data'!W113&lt;AF$139,0,10-(AF$140-'Indicator Data'!W113)/(AF$140-AF$139)*10)),1))</f>
        <v>x</v>
      </c>
      <c r="AG111" s="52">
        <f t="shared" si="31"/>
        <v>7.7</v>
      </c>
      <c r="AH111" s="12" t="str">
        <f>IF('Indicator Data'!AP113="No data","x",ROUND(IF('Indicator Data'!AP113&gt;AH$140,10,IF('Indicator Data'!AP113&lt;AH$139,0,10-(AH$140-'Indicator Data'!AP113)/(AH$140-AH$139)*10)),1))</f>
        <v>x</v>
      </c>
      <c r="AI111" s="12">
        <f>IF('Indicator Data'!AQ113="No data","x",ROUND(IF('Indicator Data'!AQ113&gt;AI$140,10,IF('Indicator Data'!AQ113&lt;AI$139,0,10-(AI$140-'Indicator Data'!AQ113)/(AI$140-AI$139)*10)),1))</f>
        <v>3.8</v>
      </c>
      <c r="AJ111" s="52">
        <f t="shared" si="32"/>
        <v>3.8</v>
      </c>
      <c r="AK111" s="35">
        <f>'Indicator Data'!AK113+'Indicator Data'!AJ113*0.5+'Indicator Data'!AI113*0.25</f>
        <v>0</v>
      </c>
      <c r="AL111" s="42">
        <f>AK111/'Indicator Data'!BB113</f>
        <v>0</v>
      </c>
      <c r="AM111" s="52">
        <f t="shared" si="33"/>
        <v>0</v>
      </c>
      <c r="AN111" s="42">
        <f>IF('Indicator Data'!AL113="No data","x",'Indicator Data'!AL113/'Indicator Data'!BB113)</f>
        <v>4.8404691537592644E-2</v>
      </c>
      <c r="AO111" s="12">
        <f t="shared" si="34"/>
        <v>2.4</v>
      </c>
      <c r="AP111" s="52">
        <f t="shared" si="35"/>
        <v>2.4</v>
      </c>
      <c r="AQ111" s="36">
        <f t="shared" si="36"/>
        <v>3.7</v>
      </c>
      <c r="AR111" s="55">
        <f t="shared" si="37"/>
        <v>2</v>
      </c>
      <c r="AU111" s="11">
        <v>5.3</v>
      </c>
    </row>
    <row r="112" spans="1:47" s="11" customFormat="1" x14ac:dyDescent="0.25">
      <c r="A112" s="11" t="s">
        <v>429</v>
      </c>
      <c r="B112" s="30" t="s">
        <v>16</v>
      </c>
      <c r="C112" s="30" t="s">
        <v>558</v>
      </c>
      <c r="D112" s="12">
        <f>ROUND(IF('Indicator Data'!O114="No data",IF((0.1284*LN('Indicator Data'!BA114)-0.4735)&gt;D$140,0,IF((0.1284*LN('Indicator Data'!BA114)-0.4735)&lt;D$139,10,(D$140-(0.1284*LN('Indicator Data'!BA114)-0.4735))/(D$140-D$139)*10)),IF('Indicator Data'!O114&gt;D$140,0,IF('Indicator Data'!O114&lt;D$139,10,(D$140-'Indicator Data'!O114)/(D$140-D$139)*10))),1)</f>
        <v>7</v>
      </c>
      <c r="E112" s="12">
        <f>IF('Indicator Data'!P114="No data","x",ROUND(IF('Indicator Data'!P114&gt;E$140,10,IF('Indicator Data'!P114&lt;E$139,0,10-(E$140-'Indicator Data'!P114)/(E$140-E$139)*10)),1))</f>
        <v>8</v>
      </c>
      <c r="F112" s="52">
        <f t="shared" si="19"/>
        <v>7.5</v>
      </c>
      <c r="G112" s="12">
        <f>IF('Indicator Data'!AG114="No data","x",ROUND(IF('Indicator Data'!AG114&gt;G$140,10,IF('Indicator Data'!AG114&lt;G$139,0,10-(G$140-'Indicator Data'!AG114)/(G$140-G$139)*10)),1))</f>
        <v>6.9</v>
      </c>
      <c r="H112" s="12">
        <f>IF('Indicator Data'!AH114="No data","x",ROUND(IF('Indicator Data'!AH114&gt;H$140,10,IF('Indicator Data'!AH114&lt;H$139,0,10-(H$140-'Indicator Data'!AH114)/(H$140-H$139)*10)),1))</f>
        <v>5.3</v>
      </c>
      <c r="I112" s="52">
        <f t="shared" si="20"/>
        <v>6.1</v>
      </c>
      <c r="J112" s="35">
        <f>SUM('Indicator Data'!R114,SUM('Indicator Data'!S114:T114)*1000000)</f>
        <v>1664101753</v>
      </c>
      <c r="K112" s="35">
        <f>J112/'Indicator Data'!BD114</f>
        <v>109.07592924682366</v>
      </c>
      <c r="L112" s="12">
        <f t="shared" si="21"/>
        <v>2.2000000000000002</v>
      </c>
      <c r="M112" s="12">
        <f>IF('Indicator Data'!U114="No data","x",ROUND(IF('Indicator Data'!U114&gt;M$140,10,IF('Indicator Data'!U114&lt;M$139,0,10-(M$140-'Indicator Data'!U114)/(M$140-M$139)*10)),1))</f>
        <v>3.5</v>
      </c>
      <c r="N112" s="125">
        <f>'Indicator Data'!Q114/'Indicator Data'!BD114*1000000</f>
        <v>146.67353617314117</v>
      </c>
      <c r="O112" s="12">
        <f t="shared" si="22"/>
        <v>10</v>
      </c>
      <c r="P112" s="52">
        <f t="shared" si="23"/>
        <v>5.2</v>
      </c>
      <c r="Q112" s="45">
        <f t="shared" si="24"/>
        <v>6.6</v>
      </c>
      <c r="R112" s="35">
        <f>IF(AND('Indicator Data'!AM114="No data",'Indicator Data'!AN114="No data"),0,SUM('Indicator Data'!AM114:AO114))</f>
        <v>0</v>
      </c>
      <c r="S112" s="12">
        <f t="shared" si="25"/>
        <v>0</v>
      </c>
      <c r="T112" s="41">
        <f>R112/'Indicator Data'!$BB114</f>
        <v>0</v>
      </c>
      <c r="U112" s="12">
        <f t="shared" si="26"/>
        <v>0</v>
      </c>
      <c r="V112" s="13">
        <f t="shared" si="27"/>
        <v>0</v>
      </c>
      <c r="W112" s="12">
        <f>IF('Indicator Data'!AB114="No data","x",ROUND(IF('Indicator Data'!AB114&gt;W$140,10,IF('Indicator Data'!AB114&lt;W$139,0,10-(W$140-'Indicator Data'!AB114)/(W$140-W$139)*10)),1))</f>
        <v>2.8</v>
      </c>
      <c r="X112" s="12">
        <f>IF('Indicator Data'!AA114="No data","x",ROUND(IF('Indicator Data'!AA114&gt;X$140,10,IF('Indicator Data'!AA114&lt;X$139,0,10-(X$140-'Indicator Data'!AA114)/(X$140-X$139)*10)),1))</f>
        <v>3.7</v>
      </c>
      <c r="Y112" s="12">
        <f>IF('Indicator Data'!AF114="No data","x",ROUND(IF('Indicator Data'!AF114&gt;Y$140,10,IF('Indicator Data'!AF114&lt;Y$139,0,10-(Y$140-'Indicator Data'!AF114)/(Y$140-Y$139)*10)),1))</f>
        <v>2.2000000000000002</v>
      </c>
      <c r="Z112" s="129">
        <f>IF('Indicator Data'!AC114="No data","x",'Indicator Data'!AC114/'Indicator Data'!$BB114*100000)</f>
        <v>0</v>
      </c>
      <c r="AA112" s="127">
        <f t="shared" si="28"/>
        <v>0</v>
      </c>
      <c r="AB112" s="129">
        <f>IF('Indicator Data'!AD114="No data","x",'Indicator Data'!AD114/'Indicator Data'!$BB114*100000)</f>
        <v>0</v>
      </c>
      <c r="AC112" s="127">
        <f t="shared" si="29"/>
        <v>0</v>
      </c>
      <c r="AD112" s="52">
        <f t="shared" si="30"/>
        <v>1.7</v>
      </c>
      <c r="AE112" s="12">
        <f>IF('Indicator Data'!V114="No data","x",ROUND(IF('Indicator Data'!V114&gt;AE$140,10,IF('Indicator Data'!V114&lt;AE$139,0,10-(AE$140-'Indicator Data'!V114)/(AE$140-AE$139)*10)),1))</f>
        <v>7.7</v>
      </c>
      <c r="AF112" s="12">
        <f>IF('Indicator Data'!W114="No data","x",ROUND(IF('Indicator Data'!W114&gt;AF$140,10,IF('Indicator Data'!W114&lt;AF$139,0,10-(AF$140-'Indicator Data'!W114)/(AF$140-AF$139)*10)),1))</f>
        <v>3.2</v>
      </c>
      <c r="AG112" s="52">
        <f t="shared" si="31"/>
        <v>5.5</v>
      </c>
      <c r="AH112" s="12">
        <f>IF('Indicator Data'!AP114="No data","x",ROUND(IF('Indicator Data'!AP114&gt;AH$140,10,IF('Indicator Data'!AP114&lt;AH$139,0,10-(AH$140-'Indicator Data'!AP114)/(AH$140-AH$139)*10)),1))</f>
        <v>1.8</v>
      </c>
      <c r="AI112" s="12">
        <f>IF('Indicator Data'!AQ114="No data","x",ROUND(IF('Indicator Data'!AQ114&gt;AI$140,10,IF('Indicator Data'!AQ114&lt;AI$139,0,10-(AI$140-'Indicator Data'!AQ114)/(AI$140-AI$139)*10)),1))</f>
        <v>3.5</v>
      </c>
      <c r="AJ112" s="52">
        <f t="shared" si="32"/>
        <v>2.7</v>
      </c>
      <c r="AK112" s="35">
        <f>'Indicator Data'!AK114+'Indicator Data'!AJ114*0.5+'Indicator Data'!AI114*0.25</f>
        <v>0</v>
      </c>
      <c r="AL112" s="42">
        <f>AK112/'Indicator Data'!BB114</f>
        <v>0</v>
      </c>
      <c r="AM112" s="52">
        <f t="shared" si="33"/>
        <v>0</v>
      </c>
      <c r="AN112" s="42">
        <f>IF('Indicator Data'!AL114="No data","x",'Indicator Data'!AL114/'Indicator Data'!BB114)</f>
        <v>0.17459685599347774</v>
      </c>
      <c r="AO112" s="12">
        <f t="shared" si="34"/>
        <v>8.6999999999999993</v>
      </c>
      <c r="AP112" s="52">
        <f t="shared" si="35"/>
        <v>8.6999999999999993</v>
      </c>
      <c r="AQ112" s="36">
        <f t="shared" si="36"/>
        <v>4.5999999999999996</v>
      </c>
      <c r="AR112" s="55">
        <f t="shared" si="37"/>
        <v>2.6</v>
      </c>
      <c r="AU112" s="11">
        <v>3.2</v>
      </c>
    </row>
    <row r="113" spans="1:47" s="11" customFormat="1" x14ac:dyDescent="0.25">
      <c r="A113" s="11" t="s">
        <v>430</v>
      </c>
      <c r="B113" s="30" t="s">
        <v>16</v>
      </c>
      <c r="C113" s="30" t="s">
        <v>559</v>
      </c>
      <c r="D113" s="12">
        <f>ROUND(IF('Indicator Data'!O115="No data",IF((0.1284*LN('Indicator Data'!BA115)-0.4735)&gt;D$140,0,IF((0.1284*LN('Indicator Data'!BA115)-0.4735)&lt;D$139,10,(D$140-(0.1284*LN('Indicator Data'!BA115)-0.4735))/(D$140-D$139)*10)),IF('Indicator Data'!O115&gt;D$140,0,IF('Indicator Data'!O115&lt;D$139,10,(D$140-'Indicator Data'!O115)/(D$140-D$139)*10))),1)</f>
        <v>7</v>
      </c>
      <c r="E113" s="12">
        <f>IF('Indicator Data'!P115="No data","x",ROUND(IF('Indicator Data'!P115&gt;E$140,10,IF('Indicator Data'!P115&lt;E$139,0,10-(E$140-'Indicator Data'!P115)/(E$140-E$139)*10)),1))</f>
        <v>1.8</v>
      </c>
      <c r="F113" s="52">
        <f t="shared" si="19"/>
        <v>4.9000000000000004</v>
      </c>
      <c r="G113" s="12">
        <f>IF('Indicator Data'!AG115="No data","x",ROUND(IF('Indicator Data'!AG115&gt;G$140,10,IF('Indicator Data'!AG115&lt;G$139,0,10-(G$140-'Indicator Data'!AG115)/(G$140-G$139)*10)),1))</f>
        <v>6.9</v>
      </c>
      <c r="H113" s="12">
        <f>IF('Indicator Data'!AH115="No data","x",ROUND(IF('Indicator Data'!AH115&gt;H$140,10,IF('Indicator Data'!AH115&lt;H$139,0,10-(H$140-'Indicator Data'!AH115)/(H$140-H$139)*10)),1))</f>
        <v>0</v>
      </c>
      <c r="I113" s="52">
        <f t="shared" si="20"/>
        <v>3.5</v>
      </c>
      <c r="J113" s="35">
        <f>SUM('Indicator Data'!R115,SUM('Indicator Data'!S115:T115)*1000000)</f>
        <v>1664101753</v>
      </c>
      <c r="K113" s="35">
        <f>J113/'Indicator Data'!BD115</f>
        <v>109.07592924682366</v>
      </c>
      <c r="L113" s="12">
        <f t="shared" si="21"/>
        <v>2.2000000000000002</v>
      </c>
      <c r="M113" s="12">
        <f>IF('Indicator Data'!U115="No data","x",ROUND(IF('Indicator Data'!U115&gt;M$140,10,IF('Indicator Data'!U115&lt;M$139,0,10-(M$140-'Indicator Data'!U115)/(M$140-M$139)*10)),1))</f>
        <v>3.5</v>
      </c>
      <c r="N113" s="125">
        <f>'Indicator Data'!Q115/'Indicator Data'!BD115*1000000</f>
        <v>146.67353617314117</v>
      </c>
      <c r="O113" s="12">
        <f t="shared" si="22"/>
        <v>10</v>
      </c>
      <c r="P113" s="52">
        <f t="shared" si="23"/>
        <v>5.2</v>
      </c>
      <c r="Q113" s="45">
        <f t="shared" si="24"/>
        <v>4.5999999999999996</v>
      </c>
      <c r="R113" s="35">
        <f>IF(AND('Indicator Data'!AM115="No data",'Indicator Data'!AN115="No data"),0,SUM('Indicator Data'!AM115:AO115))</f>
        <v>0</v>
      </c>
      <c r="S113" s="12">
        <f t="shared" si="25"/>
        <v>0</v>
      </c>
      <c r="T113" s="41">
        <f>R113/'Indicator Data'!$BB115</f>
        <v>0</v>
      </c>
      <c r="U113" s="12">
        <f t="shared" si="26"/>
        <v>0</v>
      </c>
      <c r="V113" s="13">
        <f t="shared" si="27"/>
        <v>0</v>
      </c>
      <c r="W113" s="12">
        <f>IF('Indicator Data'!AB115="No data","x",ROUND(IF('Indicator Data'!AB115&gt;W$140,10,IF('Indicator Data'!AB115&lt;W$139,0,10-(W$140-'Indicator Data'!AB115)/(W$140-W$139)*10)),1))</f>
        <v>0.6</v>
      </c>
      <c r="X113" s="12">
        <f>IF('Indicator Data'!AA115="No data","x",ROUND(IF('Indicator Data'!AA115&gt;X$140,10,IF('Indicator Data'!AA115&lt;X$139,0,10-(X$140-'Indicator Data'!AA115)/(X$140-X$139)*10)),1))</f>
        <v>3.7</v>
      </c>
      <c r="Y113" s="12">
        <f>IF('Indicator Data'!AF115="No data","x",ROUND(IF('Indicator Data'!AF115&gt;Y$140,10,IF('Indicator Data'!AF115&lt;Y$139,0,10-(Y$140-'Indicator Data'!AF115)/(Y$140-Y$139)*10)),1))</f>
        <v>2.2000000000000002</v>
      </c>
      <c r="Z113" s="129">
        <f>IF('Indicator Data'!AC115="No data","x",'Indicator Data'!AC115/'Indicator Data'!$BB115*100000)</f>
        <v>0</v>
      </c>
      <c r="AA113" s="127">
        <f t="shared" si="28"/>
        <v>0</v>
      </c>
      <c r="AB113" s="129">
        <f>IF('Indicator Data'!AD115="No data","x",'Indicator Data'!AD115/'Indicator Data'!$BB115*100000)</f>
        <v>0</v>
      </c>
      <c r="AC113" s="127">
        <f t="shared" si="29"/>
        <v>0</v>
      </c>
      <c r="AD113" s="52">
        <f t="shared" si="30"/>
        <v>1.3</v>
      </c>
      <c r="AE113" s="12">
        <f>IF('Indicator Data'!V115="No data","x",ROUND(IF('Indicator Data'!V115&gt;AE$140,10,IF('Indicator Data'!V115&lt;AE$139,0,10-(AE$140-'Indicator Data'!V115)/(AE$140-AE$139)*10)),1))</f>
        <v>2.8</v>
      </c>
      <c r="AF113" s="12" t="str">
        <f>IF('Indicator Data'!W115="No data","x",ROUND(IF('Indicator Data'!W115&gt;AF$140,10,IF('Indicator Data'!W115&lt;AF$139,0,10-(AF$140-'Indicator Data'!W115)/(AF$140-AF$139)*10)),1))</f>
        <v>x</v>
      </c>
      <c r="AG113" s="52">
        <f t="shared" si="31"/>
        <v>2.8</v>
      </c>
      <c r="AH113" s="12" t="str">
        <f>IF('Indicator Data'!AP115="No data","x",ROUND(IF('Indicator Data'!AP115&gt;AH$140,10,IF('Indicator Data'!AP115&lt;AH$139,0,10-(AH$140-'Indicator Data'!AP115)/(AH$140-AH$139)*10)),1))</f>
        <v>x</v>
      </c>
      <c r="AI113" s="12">
        <f>IF('Indicator Data'!AQ115="No data","x",ROUND(IF('Indicator Data'!AQ115&gt;AI$140,10,IF('Indicator Data'!AQ115&lt;AI$139,0,10-(AI$140-'Indicator Data'!AQ115)/(AI$140-AI$139)*10)),1))</f>
        <v>4.7</v>
      </c>
      <c r="AJ113" s="52">
        <f t="shared" si="32"/>
        <v>4.7</v>
      </c>
      <c r="AK113" s="35">
        <f>'Indicator Data'!AK115+'Indicator Data'!AJ115*0.5+'Indicator Data'!AI115*0.25</f>
        <v>0</v>
      </c>
      <c r="AL113" s="42">
        <f>AK113/'Indicator Data'!BB115</f>
        <v>0</v>
      </c>
      <c r="AM113" s="52">
        <f t="shared" si="33"/>
        <v>0</v>
      </c>
      <c r="AN113" s="42">
        <f>IF('Indicator Data'!AL115="No data","x",'Indicator Data'!AL115/'Indicator Data'!BB115)</f>
        <v>1.7957561689332078E-2</v>
      </c>
      <c r="AO113" s="12">
        <f t="shared" si="34"/>
        <v>0.9</v>
      </c>
      <c r="AP113" s="52">
        <f t="shared" si="35"/>
        <v>0.9</v>
      </c>
      <c r="AQ113" s="36">
        <f t="shared" si="36"/>
        <v>2.1</v>
      </c>
      <c r="AR113" s="55">
        <f t="shared" si="37"/>
        <v>1.1000000000000001</v>
      </c>
      <c r="AU113" s="11">
        <v>2.2999999999999998</v>
      </c>
    </row>
    <row r="114" spans="1:47" s="11" customFormat="1" x14ac:dyDescent="0.25">
      <c r="A114" s="11" t="s">
        <v>431</v>
      </c>
      <c r="B114" s="30" t="s">
        <v>16</v>
      </c>
      <c r="C114" s="30" t="s">
        <v>560</v>
      </c>
      <c r="D114" s="12">
        <f>ROUND(IF('Indicator Data'!O116="No data",IF((0.1284*LN('Indicator Data'!BA116)-0.4735)&gt;D$140,0,IF((0.1284*LN('Indicator Data'!BA116)-0.4735)&lt;D$139,10,(D$140-(0.1284*LN('Indicator Data'!BA116)-0.4735))/(D$140-D$139)*10)),IF('Indicator Data'!O116&gt;D$140,0,IF('Indicator Data'!O116&lt;D$139,10,(D$140-'Indicator Data'!O116)/(D$140-D$139)*10))),1)</f>
        <v>7</v>
      </c>
      <c r="E114" s="12">
        <f>IF('Indicator Data'!P116="No data","x",ROUND(IF('Indicator Data'!P116&gt;E$140,10,IF('Indicator Data'!P116&lt;E$139,0,10-(E$140-'Indicator Data'!P116)/(E$140-E$139)*10)),1))</f>
        <v>8</v>
      </c>
      <c r="F114" s="52">
        <f t="shared" si="19"/>
        <v>7.5</v>
      </c>
      <c r="G114" s="12">
        <f>IF('Indicator Data'!AG116="No data","x",ROUND(IF('Indicator Data'!AG116&gt;G$140,10,IF('Indicator Data'!AG116&lt;G$139,0,10-(G$140-'Indicator Data'!AG116)/(G$140-G$139)*10)),1))</f>
        <v>6.9</v>
      </c>
      <c r="H114" s="12">
        <f>IF('Indicator Data'!AH116="No data","x",ROUND(IF('Indicator Data'!AH116&gt;H$140,10,IF('Indicator Data'!AH116&lt;H$139,0,10-(H$140-'Indicator Data'!AH116)/(H$140-H$139)*10)),1))</f>
        <v>5.3</v>
      </c>
      <c r="I114" s="52">
        <f t="shared" si="20"/>
        <v>6.1</v>
      </c>
      <c r="J114" s="35">
        <f>SUM('Indicator Data'!R116,SUM('Indicator Data'!S116:T116)*1000000)</f>
        <v>1664101753</v>
      </c>
      <c r="K114" s="35">
        <f>J114/'Indicator Data'!BD116</f>
        <v>109.07592924682366</v>
      </c>
      <c r="L114" s="12">
        <f t="shared" si="21"/>
        <v>2.2000000000000002</v>
      </c>
      <c r="M114" s="12">
        <f>IF('Indicator Data'!U116="No data","x",ROUND(IF('Indicator Data'!U116&gt;M$140,10,IF('Indicator Data'!U116&lt;M$139,0,10-(M$140-'Indicator Data'!U116)/(M$140-M$139)*10)),1))</f>
        <v>3.5</v>
      </c>
      <c r="N114" s="125">
        <f>'Indicator Data'!Q116/'Indicator Data'!BD116*1000000</f>
        <v>146.67353617314117</v>
      </c>
      <c r="O114" s="12">
        <f t="shared" si="22"/>
        <v>10</v>
      </c>
      <c r="P114" s="52">
        <f t="shared" si="23"/>
        <v>5.2</v>
      </c>
      <c r="Q114" s="45">
        <f t="shared" si="24"/>
        <v>6.6</v>
      </c>
      <c r="R114" s="35">
        <f>IF(AND('Indicator Data'!AM116="No data",'Indicator Data'!AN116="No data"),0,SUM('Indicator Data'!AM116:AO116))</f>
        <v>0</v>
      </c>
      <c r="S114" s="12">
        <f t="shared" si="25"/>
        <v>0</v>
      </c>
      <c r="T114" s="41">
        <f>R114/'Indicator Data'!$BB116</f>
        <v>0</v>
      </c>
      <c r="U114" s="12">
        <f t="shared" si="26"/>
        <v>0</v>
      </c>
      <c r="V114" s="13">
        <f t="shared" si="27"/>
        <v>0</v>
      </c>
      <c r="W114" s="12">
        <f>IF('Indicator Data'!AB116="No data","x",ROUND(IF('Indicator Data'!AB116&gt;W$140,10,IF('Indicator Data'!AB116&lt;W$139,0,10-(W$140-'Indicator Data'!AB116)/(W$140-W$139)*10)),1))</f>
        <v>2</v>
      </c>
      <c r="X114" s="12">
        <f>IF('Indicator Data'!AA116="No data","x",ROUND(IF('Indicator Data'!AA116&gt;X$140,10,IF('Indicator Data'!AA116&lt;X$139,0,10-(X$140-'Indicator Data'!AA116)/(X$140-X$139)*10)),1))</f>
        <v>3.7</v>
      </c>
      <c r="Y114" s="12">
        <f>IF('Indicator Data'!AF116="No data","x",ROUND(IF('Indicator Data'!AF116&gt;Y$140,10,IF('Indicator Data'!AF116&lt;Y$139,0,10-(Y$140-'Indicator Data'!AF116)/(Y$140-Y$139)*10)),1))</f>
        <v>2.2000000000000002</v>
      </c>
      <c r="Z114" s="129">
        <f>IF('Indicator Data'!AC116="No data","x",'Indicator Data'!AC116/'Indicator Data'!$BB116*100000)</f>
        <v>0</v>
      </c>
      <c r="AA114" s="127">
        <f t="shared" si="28"/>
        <v>0</v>
      </c>
      <c r="AB114" s="129">
        <f>IF('Indicator Data'!AD116="No data","x",'Indicator Data'!AD116/'Indicator Data'!$BB116*100000)</f>
        <v>0.16098704376271797</v>
      </c>
      <c r="AC114" s="127">
        <f t="shared" si="29"/>
        <v>4</v>
      </c>
      <c r="AD114" s="52">
        <f t="shared" si="30"/>
        <v>2.4</v>
      </c>
      <c r="AE114" s="12">
        <f>IF('Indicator Data'!V116="No data","x",ROUND(IF('Indicator Data'!V116&gt;AE$140,10,IF('Indicator Data'!V116&lt;AE$139,0,10-(AE$140-'Indicator Data'!V116)/(AE$140-AE$139)*10)),1))</f>
        <v>7.7</v>
      </c>
      <c r="AF114" s="12" t="str">
        <f>IF('Indicator Data'!W116="No data","x",ROUND(IF('Indicator Data'!W116&gt;AF$140,10,IF('Indicator Data'!W116&lt;AF$139,0,10-(AF$140-'Indicator Data'!W116)/(AF$140-AF$139)*10)),1))</f>
        <v>x</v>
      </c>
      <c r="AG114" s="52">
        <f t="shared" si="31"/>
        <v>7.7</v>
      </c>
      <c r="AH114" s="12" t="str">
        <f>IF('Indicator Data'!AP116="No data","x",ROUND(IF('Indicator Data'!AP116&gt;AH$140,10,IF('Indicator Data'!AP116&lt;AH$139,0,10-(AH$140-'Indicator Data'!AP116)/(AH$140-AH$139)*10)),1))</f>
        <v>x</v>
      </c>
      <c r="AI114" s="12">
        <f>IF('Indicator Data'!AQ116="No data","x",ROUND(IF('Indicator Data'!AQ116&gt;AI$140,10,IF('Indicator Data'!AQ116&lt;AI$139,0,10-(AI$140-'Indicator Data'!AQ116)/(AI$140-AI$139)*10)),1))</f>
        <v>0.5</v>
      </c>
      <c r="AJ114" s="52">
        <f t="shared" si="32"/>
        <v>0.5</v>
      </c>
      <c r="AK114" s="35">
        <f>'Indicator Data'!AK116+'Indicator Data'!AJ116*0.5+'Indicator Data'!AI116*0.25</f>
        <v>0</v>
      </c>
      <c r="AL114" s="42">
        <f>AK114/'Indicator Data'!BB116</f>
        <v>0</v>
      </c>
      <c r="AM114" s="52">
        <f t="shared" si="33"/>
        <v>0</v>
      </c>
      <c r="AN114" s="42">
        <f>IF('Indicator Data'!AL116="No data","x",'Indicator Data'!AL116/'Indicator Data'!BB116)</f>
        <v>2.6303673080390489E-2</v>
      </c>
      <c r="AO114" s="12">
        <f t="shared" si="34"/>
        <v>1.3</v>
      </c>
      <c r="AP114" s="52">
        <f t="shared" si="35"/>
        <v>1.3</v>
      </c>
      <c r="AQ114" s="36">
        <f t="shared" si="36"/>
        <v>3</v>
      </c>
      <c r="AR114" s="55">
        <f t="shared" si="37"/>
        <v>1.6</v>
      </c>
      <c r="AU114" s="11">
        <v>1.8</v>
      </c>
    </row>
    <row r="115" spans="1:47" s="11" customFormat="1" x14ac:dyDescent="0.25">
      <c r="A115" s="11" t="s">
        <v>433</v>
      </c>
      <c r="B115" s="30" t="s">
        <v>4</v>
      </c>
      <c r="C115" s="30" t="s">
        <v>562</v>
      </c>
      <c r="D115" s="12">
        <f>ROUND(IF('Indicator Data'!O117="No data",IF((0.1284*LN('Indicator Data'!BA117)-0.4735)&gt;D$140,0,IF((0.1284*LN('Indicator Data'!BA117)-0.4735)&lt;D$139,10,(D$140-(0.1284*LN('Indicator Data'!BA117)-0.4735))/(D$140-D$139)*10)),IF('Indicator Data'!O117&gt;D$140,0,IF('Indicator Data'!O117&lt;D$139,10,(D$140-'Indicator Data'!O117)/(D$140-D$139)*10))),1)</f>
        <v>8.5</v>
      </c>
      <c r="E115" s="12">
        <f>IF('Indicator Data'!P117="No data","x",ROUND(IF('Indicator Data'!P117&gt;E$140,10,IF('Indicator Data'!P117&lt;E$139,0,10-(E$140-'Indicator Data'!P117)/(E$140-E$139)*10)),1))</f>
        <v>10</v>
      </c>
      <c r="F115" s="52">
        <f t="shared" si="19"/>
        <v>9.4</v>
      </c>
      <c r="G115" s="12">
        <f>IF('Indicator Data'!AG117="No data","x",ROUND(IF('Indicator Data'!AG117&gt;G$140,10,IF('Indicator Data'!AG117&lt;G$139,0,10-(G$140-'Indicator Data'!AG117)/(G$140-G$139)*10)),1))</f>
        <v>9.3000000000000007</v>
      </c>
      <c r="H115" s="12">
        <f>IF('Indicator Data'!AH117="No data","x",ROUND(IF('Indicator Data'!AH117&gt;H$140,10,IF('Indicator Data'!AH117&lt;H$139,0,10-(H$140-'Indicator Data'!AH117)/(H$140-H$139)*10)),1))</f>
        <v>0</v>
      </c>
      <c r="I115" s="52">
        <f t="shared" si="20"/>
        <v>4.7</v>
      </c>
      <c r="J115" s="35">
        <f>SUM('Indicator Data'!R117,SUM('Indicator Data'!S117:T117)*1000000)</f>
        <v>2320002340</v>
      </c>
      <c r="K115" s="35">
        <f>J115/'Indicator Data'!BD117</f>
        <v>157.75656921151102</v>
      </c>
      <c r="L115" s="12">
        <f t="shared" si="21"/>
        <v>3.2</v>
      </c>
      <c r="M115" s="12">
        <f>IF('Indicator Data'!U117="No data","x",ROUND(IF('Indicator Data'!U117&gt;M$140,10,IF('Indicator Data'!U117&lt;M$139,0,10-(M$140-'Indicator Data'!U117)/(M$140-M$139)*10)),1))</f>
        <v>4.5</v>
      </c>
      <c r="N115" s="125">
        <f>'Indicator Data'!Q117/'Indicator Data'!BD117*1000000</f>
        <v>0</v>
      </c>
      <c r="O115" s="12">
        <f t="shared" si="22"/>
        <v>0</v>
      </c>
      <c r="P115" s="52">
        <f t="shared" si="23"/>
        <v>2.6</v>
      </c>
      <c r="Q115" s="45">
        <f t="shared" si="24"/>
        <v>6.5</v>
      </c>
      <c r="R115" s="35">
        <f>IF(AND('Indicator Data'!AM117="No data",'Indicator Data'!AN117="No data"),0,SUM('Indicator Data'!AM117:AO117))</f>
        <v>0</v>
      </c>
      <c r="S115" s="12">
        <f t="shared" si="25"/>
        <v>0</v>
      </c>
      <c r="T115" s="41">
        <f>R115/'Indicator Data'!$BB117</f>
        <v>0</v>
      </c>
      <c r="U115" s="12">
        <f t="shared" si="26"/>
        <v>0</v>
      </c>
      <c r="V115" s="13">
        <f t="shared" si="27"/>
        <v>0</v>
      </c>
      <c r="W115" s="12">
        <f>IF('Indicator Data'!AB117="No data","x",ROUND(IF('Indicator Data'!AB117&gt;W$140,10,IF('Indicator Data'!AB117&lt;W$139,0,10-(W$140-'Indicator Data'!AB117)/(W$140-W$139)*10)),1))</f>
        <v>4.2</v>
      </c>
      <c r="X115" s="12">
        <f>IF('Indicator Data'!AA117="No data","x",ROUND(IF('Indicator Data'!AA117&gt;X$140,10,IF('Indicator Data'!AA117&lt;X$139,0,10-(X$140-'Indicator Data'!AA117)/(X$140-X$139)*10)),1))</f>
        <v>3.8</v>
      </c>
      <c r="Y115" s="12">
        <f>IF('Indicator Data'!AF117="No data","x",ROUND(IF('Indicator Data'!AF117&gt;Y$140,10,IF('Indicator Data'!AF117&lt;Y$139,0,10-(Y$140-'Indicator Data'!AF117)/(Y$140-Y$139)*10)),1))</f>
        <v>4.9000000000000004</v>
      </c>
      <c r="Z115" s="129">
        <f>IF('Indicator Data'!AC117="No data","x",'Indicator Data'!AC117/'Indicator Data'!$BB117*100000)</f>
        <v>0</v>
      </c>
      <c r="AA115" s="127">
        <f t="shared" si="28"/>
        <v>0</v>
      </c>
      <c r="AB115" s="129">
        <f>IF('Indicator Data'!AD117="No data","x",'Indicator Data'!AD117/'Indicator Data'!$BB117*100000)</f>
        <v>0.29612607863924145</v>
      </c>
      <c r="AC115" s="127">
        <f t="shared" si="29"/>
        <v>4.9000000000000004</v>
      </c>
      <c r="AD115" s="52">
        <f t="shared" si="30"/>
        <v>3.6</v>
      </c>
      <c r="AE115" s="12">
        <f>IF('Indicator Data'!V117="No data","x",ROUND(IF('Indicator Data'!V117&gt;AE$140,10,IF('Indicator Data'!V117&lt;AE$139,0,10-(AE$140-'Indicator Data'!V117)/(AE$140-AE$139)*10)),1))</f>
        <v>5.3</v>
      </c>
      <c r="AF115" s="12">
        <f>IF('Indicator Data'!W117="No data","x",ROUND(IF('Indicator Data'!W117&gt;AF$140,10,IF('Indicator Data'!W117&lt;AF$139,0,10-(AF$140-'Indicator Data'!W117)/(AF$140-AF$139)*10)),1))</f>
        <v>8.8000000000000007</v>
      </c>
      <c r="AG115" s="52">
        <f t="shared" si="31"/>
        <v>7.1</v>
      </c>
      <c r="AH115" s="12">
        <f>IF('Indicator Data'!AP117="No data","x",ROUND(IF('Indicator Data'!AP117&gt;AH$140,10,IF('Indicator Data'!AP117&lt;AH$139,0,10-(AH$140-'Indicator Data'!AP117)/(AH$140-AH$139)*10)),1))</f>
        <v>10</v>
      </c>
      <c r="AI115" s="12">
        <f>IF('Indicator Data'!AQ117="No data","x",ROUND(IF('Indicator Data'!AQ117&gt;AI$140,10,IF('Indicator Data'!AQ117&lt;AI$139,0,10-(AI$140-'Indicator Data'!AQ117)/(AI$140-AI$139)*10)),1))</f>
        <v>3.5</v>
      </c>
      <c r="AJ115" s="52">
        <f t="shared" si="32"/>
        <v>6.8</v>
      </c>
      <c r="AK115" s="35">
        <f>'Indicator Data'!AK117+'Indicator Data'!AJ117*0.5+'Indicator Data'!AI117*0.25</f>
        <v>0</v>
      </c>
      <c r="AL115" s="42">
        <f>AK115/'Indicator Data'!BB117</f>
        <v>0</v>
      </c>
      <c r="AM115" s="52">
        <f t="shared" si="33"/>
        <v>0</v>
      </c>
      <c r="AN115" s="42">
        <f>IF('Indicator Data'!AL117="No data","x",'Indicator Data'!AL117/'Indicator Data'!BB117)</f>
        <v>0.24724454683826186</v>
      </c>
      <c r="AO115" s="12">
        <f t="shared" si="34"/>
        <v>10</v>
      </c>
      <c r="AP115" s="52">
        <f t="shared" si="35"/>
        <v>10</v>
      </c>
      <c r="AQ115" s="36">
        <f t="shared" si="36"/>
        <v>6.7</v>
      </c>
      <c r="AR115" s="55">
        <f t="shared" si="37"/>
        <v>4.0999999999999996</v>
      </c>
      <c r="AU115" s="11">
        <v>7.8</v>
      </c>
    </row>
    <row r="116" spans="1:47" s="11" customFormat="1" x14ac:dyDescent="0.25">
      <c r="A116" s="11" t="s">
        <v>432</v>
      </c>
      <c r="B116" s="30" t="s">
        <v>4</v>
      </c>
      <c r="C116" s="30" t="s">
        <v>561</v>
      </c>
      <c r="D116" s="12">
        <f>ROUND(IF('Indicator Data'!O118="No data",IF((0.1284*LN('Indicator Data'!BA118)-0.4735)&gt;D$140,0,IF((0.1284*LN('Indicator Data'!BA118)-0.4735)&lt;D$139,10,(D$140-(0.1284*LN('Indicator Data'!BA118)-0.4735))/(D$140-D$139)*10)),IF('Indicator Data'!O118&gt;D$140,0,IF('Indicator Data'!O118&lt;D$139,10,(D$140-'Indicator Data'!O118)/(D$140-D$139)*10))),1)</f>
        <v>8.5</v>
      </c>
      <c r="E116" s="12">
        <f>IF('Indicator Data'!P118="No data","x",ROUND(IF('Indicator Data'!P118&gt;E$140,10,IF('Indicator Data'!P118&lt;E$139,0,10-(E$140-'Indicator Data'!P118)/(E$140-E$139)*10)),1))</f>
        <v>10</v>
      </c>
      <c r="F116" s="52">
        <f t="shared" si="19"/>
        <v>9.4</v>
      </c>
      <c r="G116" s="12">
        <f>IF('Indicator Data'!AG118="No data","x",ROUND(IF('Indicator Data'!AG118&gt;G$140,10,IF('Indicator Data'!AG118&lt;G$139,0,10-(G$140-'Indicator Data'!AG118)/(G$140-G$139)*10)),1))</f>
        <v>9.3000000000000007</v>
      </c>
      <c r="H116" s="12">
        <f>IF('Indicator Data'!AH118="No data","x",ROUND(IF('Indicator Data'!AH118&gt;H$140,10,IF('Indicator Data'!AH118&lt;H$139,0,10-(H$140-'Indicator Data'!AH118)/(H$140-H$139)*10)),1))</f>
        <v>0.3</v>
      </c>
      <c r="I116" s="52">
        <f t="shared" si="20"/>
        <v>4.8</v>
      </c>
      <c r="J116" s="35">
        <f>SUM('Indicator Data'!R118,SUM('Indicator Data'!S118:T118)*1000000)</f>
        <v>2320002340</v>
      </c>
      <c r="K116" s="35">
        <f>J116/'Indicator Data'!BD118</f>
        <v>157.75656921151102</v>
      </c>
      <c r="L116" s="12">
        <f t="shared" si="21"/>
        <v>3.2</v>
      </c>
      <c r="M116" s="12">
        <f>IF('Indicator Data'!U118="No data","x",ROUND(IF('Indicator Data'!U118&gt;M$140,10,IF('Indicator Data'!U118&lt;M$139,0,10-(M$140-'Indicator Data'!U118)/(M$140-M$139)*10)),1))</f>
        <v>4.5</v>
      </c>
      <c r="N116" s="125">
        <f>'Indicator Data'!Q118/'Indicator Data'!BD118*1000000</f>
        <v>0</v>
      </c>
      <c r="O116" s="12">
        <f t="shared" si="22"/>
        <v>0</v>
      </c>
      <c r="P116" s="52">
        <f t="shared" si="23"/>
        <v>2.6</v>
      </c>
      <c r="Q116" s="45">
        <f t="shared" si="24"/>
        <v>6.6</v>
      </c>
      <c r="R116" s="35">
        <f>IF(AND('Indicator Data'!AM118="No data",'Indicator Data'!AN118="No data"),0,SUM('Indicator Data'!AM118:AO118))</f>
        <v>0</v>
      </c>
      <c r="S116" s="12">
        <f t="shared" si="25"/>
        <v>0</v>
      </c>
      <c r="T116" s="41">
        <f>R116/'Indicator Data'!$BB118</f>
        <v>0</v>
      </c>
      <c r="U116" s="12">
        <f t="shared" si="26"/>
        <v>0</v>
      </c>
      <c r="V116" s="13">
        <f t="shared" si="27"/>
        <v>0</v>
      </c>
      <c r="W116" s="12">
        <f>IF('Indicator Data'!AB118="No data","x",ROUND(IF('Indicator Data'!AB118&gt;W$140,10,IF('Indicator Data'!AB118&lt;W$139,0,10-(W$140-'Indicator Data'!AB118)/(W$140-W$139)*10)),1))</f>
        <v>1</v>
      </c>
      <c r="X116" s="12">
        <f>IF('Indicator Data'!AA118="No data","x",ROUND(IF('Indicator Data'!AA118&gt;X$140,10,IF('Indicator Data'!AA118&lt;X$139,0,10-(X$140-'Indicator Data'!AA118)/(X$140-X$139)*10)),1))</f>
        <v>3.8</v>
      </c>
      <c r="Y116" s="12">
        <f>IF('Indicator Data'!AF118="No data","x",ROUND(IF('Indicator Data'!AF118&gt;Y$140,10,IF('Indicator Data'!AF118&lt;Y$139,0,10-(Y$140-'Indicator Data'!AF118)/(Y$140-Y$139)*10)),1))</f>
        <v>4.9000000000000004</v>
      </c>
      <c r="Z116" s="129">
        <f>IF('Indicator Data'!AC118="No data","x",'Indicator Data'!AC118/'Indicator Data'!$BB118*100000)</f>
        <v>0</v>
      </c>
      <c r="AA116" s="127">
        <f t="shared" si="28"/>
        <v>0</v>
      </c>
      <c r="AB116" s="129">
        <f>IF('Indicator Data'!AD118="No data","x",'Indicator Data'!AD118/'Indicator Data'!$BB118*100000)</f>
        <v>0</v>
      </c>
      <c r="AC116" s="127">
        <f t="shared" si="29"/>
        <v>0</v>
      </c>
      <c r="AD116" s="52">
        <f t="shared" si="30"/>
        <v>1.9</v>
      </c>
      <c r="AE116" s="12">
        <f>IF('Indicator Data'!V118="No data","x",ROUND(IF('Indicator Data'!V118&gt;AE$140,10,IF('Indicator Data'!V118&lt;AE$139,0,10-(AE$140-'Indicator Data'!V118)/(AE$140-AE$139)*10)),1))</f>
        <v>7.8</v>
      </c>
      <c r="AF116" s="12">
        <f>IF('Indicator Data'!W118="No data","x",ROUND(IF('Indicator Data'!W118&gt;AF$140,10,IF('Indicator Data'!W118&lt;AF$139,0,10-(AF$140-'Indicator Data'!W118)/(AF$140-AF$139)*10)),1))</f>
        <v>8</v>
      </c>
      <c r="AG116" s="52">
        <f t="shared" si="31"/>
        <v>7.9</v>
      </c>
      <c r="AH116" s="12">
        <f>IF('Indicator Data'!AP118="No data","x",ROUND(IF('Indicator Data'!AP118&gt;AH$140,10,IF('Indicator Data'!AP118&lt;AH$139,0,10-(AH$140-'Indicator Data'!AP118)/(AH$140-AH$139)*10)),1))</f>
        <v>10</v>
      </c>
      <c r="AI116" s="12">
        <f>IF('Indicator Data'!AQ118="No data","x",ROUND(IF('Indicator Data'!AQ118&gt;AI$140,10,IF('Indicator Data'!AQ118&lt;AI$139,0,10-(AI$140-'Indicator Data'!AQ118)/(AI$140-AI$139)*10)),1))</f>
        <v>3.5</v>
      </c>
      <c r="AJ116" s="52">
        <f t="shared" si="32"/>
        <v>6.8</v>
      </c>
      <c r="AK116" s="35">
        <f>'Indicator Data'!AK118+'Indicator Data'!AJ118*0.5+'Indicator Data'!AI118*0.25</f>
        <v>0</v>
      </c>
      <c r="AL116" s="42">
        <f>AK116/'Indicator Data'!BB118</f>
        <v>0</v>
      </c>
      <c r="AM116" s="52">
        <f t="shared" si="33"/>
        <v>0</v>
      </c>
      <c r="AN116" s="42">
        <f>IF('Indicator Data'!AL118="No data","x",'Indicator Data'!AL118/'Indicator Data'!BB118)</f>
        <v>0.22283080537255504</v>
      </c>
      <c r="AO116" s="12">
        <f t="shared" si="34"/>
        <v>10</v>
      </c>
      <c r="AP116" s="52">
        <f t="shared" si="35"/>
        <v>10</v>
      </c>
      <c r="AQ116" s="36">
        <f t="shared" si="36"/>
        <v>6.8</v>
      </c>
      <c r="AR116" s="55">
        <f t="shared" si="37"/>
        <v>4.2</v>
      </c>
      <c r="AU116" s="11">
        <v>6.9</v>
      </c>
    </row>
    <row r="117" spans="1:47" s="11" customFormat="1" x14ac:dyDescent="0.25">
      <c r="A117" s="11" t="s">
        <v>434</v>
      </c>
      <c r="B117" s="30" t="s">
        <v>4</v>
      </c>
      <c r="C117" s="30" t="s">
        <v>563</v>
      </c>
      <c r="D117" s="12">
        <f>ROUND(IF('Indicator Data'!O119="No data",IF((0.1284*LN('Indicator Data'!BA119)-0.4735)&gt;D$140,0,IF((0.1284*LN('Indicator Data'!BA119)-0.4735)&lt;D$139,10,(D$140-(0.1284*LN('Indicator Data'!BA119)-0.4735))/(D$140-D$139)*10)),IF('Indicator Data'!O119&gt;D$140,0,IF('Indicator Data'!O119&lt;D$139,10,(D$140-'Indicator Data'!O119)/(D$140-D$139)*10))),1)</f>
        <v>8.5</v>
      </c>
      <c r="E117" s="12">
        <f>IF('Indicator Data'!P119="No data","x",ROUND(IF('Indicator Data'!P119&gt;E$140,10,IF('Indicator Data'!P119&lt;E$139,0,10-(E$140-'Indicator Data'!P119)/(E$140-E$139)*10)),1))</f>
        <v>10</v>
      </c>
      <c r="F117" s="52">
        <f t="shared" si="19"/>
        <v>9.4</v>
      </c>
      <c r="G117" s="12">
        <f>IF('Indicator Data'!AG119="No data","x",ROUND(IF('Indicator Data'!AG119&gt;G$140,10,IF('Indicator Data'!AG119&lt;G$139,0,10-(G$140-'Indicator Data'!AG119)/(G$140-G$139)*10)),1))</f>
        <v>9.3000000000000007</v>
      </c>
      <c r="H117" s="12">
        <f>IF('Indicator Data'!AH119="No data","x",ROUND(IF('Indicator Data'!AH119&gt;H$140,10,IF('Indicator Data'!AH119&lt;H$139,0,10-(H$140-'Indicator Data'!AH119)/(H$140-H$139)*10)),1))</f>
        <v>0</v>
      </c>
      <c r="I117" s="52">
        <f t="shared" si="20"/>
        <v>4.7</v>
      </c>
      <c r="J117" s="35">
        <f>SUM('Indicator Data'!R119,SUM('Indicator Data'!S119:T119)*1000000)</f>
        <v>2320002340</v>
      </c>
      <c r="K117" s="35">
        <f>J117/'Indicator Data'!BD119</f>
        <v>157.75656921151102</v>
      </c>
      <c r="L117" s="12">
        <f t="shared" si="21"/>
        <v>3.2</v>
      </c>
      <c r="M117" s="12">
        <f>IF('Indicator Data'!U119="No data","x",ROUND(IF('Indicator Data'!U119&gt;M$140,10,IF('Indicator Data'!U119&lt;M$139,0,10-(M$140-'Indicator Data'!U119)/(M$140-M$139)*10)),1))</f>
        <v>4.5</v>
      </c>
      <c r="N117" s="125">
        <f>'Indicator Data'!Q119/'Indicator Data'!BD119*1000000</f>
        <v>0</v>
      </c>
      <c r="O117" s="12">
        <f t="shared" si="22"/>
        <v>0</v>
      </c>
      <c r="P117" s="52">
        <f t="shared" si="23"/>
        <v>2.6</v>
      </c>
      <c r="Q117" s="45">
        <f t="shared" si="24"/>
        <v>6.5</v>
      </c>
      <c r="R117" s="35">
        <f>IF(AND('Indicator Data'!AM119="No data",'Indicator Data'!AN119="No data"),0,SUM('Indicator Data'!AM119:AO119))</f>
        <v>0</v>
      </c>
      <c r="S117" s="12">
        <f t="shared" si="25"/>
        <v>0</v>
      </c>
      <c r="T117" s="41">
        <f>R117/'Indicator Data'!$BB119</f>
        <v>0</v>
      </c>
      <c r="U117" s="12">
        <f t="shared" si="26"/>
        <v>0</v>
      </c>
      <c r="V117" s="13">
        <f t="shared" si="27"/>
        <v>0</v>
      </c>
      <c r="W117" s="12">
        <f>IF('Indicator Data'!AB119="No data","x",ROUND(IF('Indicator Data'!AB119&gt;W$140,10,IF('Indicator Data'!AB119&lt;W$139,0,10-(W$140-'Indicator Data'!AB119)/(W$140-W$139)*10)),1))</f>
        <v>10</v>
      </c>
      <c r="X117" s="12">
        <f>IF('Indicator Data'!AA119="No data","x",ROUND(IF('Indicator Data'!AA119&gt;X$140,10,IF('Indicator Data'!AA119&lt;X$139,0,10-(X$140-'Indicator Data'!AA119)/(X$140-X$139)*10)),1))</f>
        <v>3.8</v>
      </c>
      <c r="Y117" s="12">
        <f>IF('Indicator Data'!AF119="No data","x",ROUND(IF('Indicator Data'!AF119&gt;Y$140,10,IF('Indicator Data'!AF119&lt;Y$139,0,10-(Y$140-'Indicator Data'!AF119)/(Y$140-Y$139)*10)),1))</f>
        <v>4.9000000000000004</v>
      </c>
      <c r="Z117" s="129">
        <f>IF('Indicator Data'!AC119="No data","x",'Indicator Data'!AC119/'Indicator Data'!$BB119*100000)</f>
        <v>0</v>
      </c>
      <c r="AA117" s="127">
        <f t="shared" si="28"/>
        <v>0</v>
      </c>
      <c r="AB117" s="129">
        <f>IF('Indicator Data'!AD119="No data","x",'Indicator Data'!AD119/'Indicator Data'!$BB119*100000)</f>
        <v>0</v>
      </c>
      <c r="AC117" s="127">
        <f t="shared" si="29"/>
        <v>0</v>
      </c>
      <c r="AD117" s="52">
        <f t="shared" si="30"/>
        <v>3.7</v>
      </c>
      <c r="AE117" s="12">
        <f>IF('Indicator Data'!V119="No data","x",ROUND(IF('Indicator Data'!V119&gt;AE$140,10,IF('Indicator Data'!V119&lt;AE$139,0,10-(AE$140-'Indicator Data'!V119)/(AE$140-AE$139)*10)),1))</f>
        <v>8.1999999999999993</v>
      </c>
      <c r="AF117" s="12">
        <f>IF('Indicator Data'!W119="No data","x",ROUND(IF('Indicator Data'!W119&gt;AF$140,10,IF('Indicator Data'!W119&lt;AF$139,0,10-(AF$140-'Indicator Data'!W119)/(AF$140-AF$139)*10)),1))</f>
        <v>5.4</v>
      </c>
      <c r="AG117" s="52">
        <f t="shared" si="31"/>
        <v>6.8</v>
      </c>
      <c r="AH117" s="12">
        <f>IF('Indicator Data'!AP119="No data","x",ROUND(IF('Indicator Data'!AP119&gt;AH$140,10,IF('Indicator Data'!AP119&lt;AH$139,0,10-(AH$140-'Indicator Data'!AP119)/(AH$140-AH$139)*10)),1))</f>
        <v>10</v>
      </c>
      <c r="AI117" s="12">
        <f>IF('Indicator Data'!AQ119="No data","x",ROUND(IF('Indicator Data'!AQ119&gt;AI$140,10,IF('Indicator Data'!AQ119&lt;AI$139,0,10-(AI$140-'Indicator Data'!AQ119)/(AI$140-AI$139)*10)),1))</f>
        <v>3.5</v>
      </c>
      <c r="AJ117" s="52">
        <f t="shared" si="32"/>
        <v>6.8</v>
      </c>
      <c r="AK117" s="35">
        <f>'Indicator Data'!AK119+'Indicator Data'!AJ119*0.5+'Indicator Data'!AI119*0.25</f>
        <v>0</v>
      </c>
      <c r="AL117" s="42">
        <f>AK117/'Indicator Data'!BB119</f>
        <v>0</v>
      </c>
      <c r="AM117" s="52">
        <f t="shared" si="33"/>
        <v>0</v>
      </c>
      <c r="AN117" s="42">
        <f>IF('Indicator Data'!AL119="No data","x",'Indicator Data'!AL119/'Indicator Data'!BB119)</f>
        <v>4.8638054477820887E-2</v>
      </c>
      <c r="AO117" s="12">
        <f t="shared" si="34"/>
        <v>2.4</v>
      </c>
      <c r="AP117" s="52">
        <f t="shared" si="35"/>
        <v>2.4</v>
      </c>
      <c r="AQ117" s="36">
        <f t="shared" si="36"/>
        <v>4.4000000000000004</v>
      </c>
      <c r="AR117" s="55">
        <f t="shared" si="37"/>
        <v>2.5</v>
      </c>
      <c r="AU117" s="11">
        <v>4.2</v>
      </c>
    </row>
    <row r="118" spans="1:47" s="11" customFormat="1" x14ac:dyDescent="0.25">
      <c r="A118" s="11" t="s">
        <v>435</v>
      </c>
      <c r="B118" s="30" t="s">
        <v>4</v>
      </c>
      <c r="C118" s="30" t="s">
        <v>564</v>
      </c>
      <c r="D118" s="12">
        <f>ROUND(IF('Indicator Data'!O120="No data",IF((0.1284*LN('Indicator Data'!BA120)-0.4735)&gt;D$140,0,IF((0.1284*LN('Indicator Data'!BA120)-0.4735)&lt;D$139,10,(D$140-(0.1284*LN('Indicator Data'!BA120)-0.4735))/(D$140-D$139)*10)),IF('Indicator Data'!O120&gt;D$140,0,IF('Indicator Data'!O120&lt;D$139,10,(D$140-'Indicator Data'!O120)/(D$140-D$139)*10))),1)</f>
        <v>8.5</v>
      </c>
      <c r="E118" s="12">
        <f>IF('Indicator Data'!P120="No data","x",ROUND(IF('Indicator Data'!P120&gt;E$140,10,IF('Indicator Data'!P120&lt;E$139,0,10-(E$140-'Indicator Data'!P120)/(E$140-E$139)*10)),1))</f>
        <v>10</v>
      </c>
      <c r="F118" s="52">
        <f t="shared" si="19"/>
        <v>9.4</v>
      </c>
      <c r="G118" s="12">
        <f>IF('Indicator Data'!AG120="No data","x",ROUND(IF('Indicator Data'!AG120&gt;G$140,10,IF('Indicator Data'!AG120&lt;G$139,0,10-(G$140-'Indicator Data'!AG120)/(G$140-G$139)*10)),1))</f>
        <v>9.3000000000000007</v>
      </c>
      <c r="H118" s="12">
        <f>IF('Indicator Data'!AH120="No data","x",ROUND(IF('Indicator Data'!AH120&gt;H$140,10,IF('Indicator Data'!AH120&lt;H$139,0,10-(H$140-'Indicator Data'!AH120)/(H$140-H$139)*10)),1))</f>
        <v>0</v>
      </c>
      <c r="I118" s="52">
        <f t="shared" si="20"/>
        <v>4.7</v>
      </c>
      <c r="J118" s="35">
        <f>SUM('Indicator Data'!R120,SUM('Indicator Data'!S120:T120)*1000000)</f>
        <v>2320002340</v>
      </c>
      <c r="K118" s="35">
        <f>J118/'Indicator Data'!BD120</f>
        <v>157.75656921151102</v>
      </c>
      <c r="L118" s="12">
        <f t="shared" si="21"/>
        <v>3.2</v>
      </c>
      <c r="M118" s="12">
        <f>IF('Indicator Data'!U120="No data","x",ROUND(IF('Indicator Data'!U120&gt;M$140,10,IF('Indicator Data'!U120&lt;M$139,0,10-(M$140-'Indicator Data'!U120)/(M$140-M$139)*10)),1))</f>
        <v>4.5</v>
      </c>
      <c r="N118" s="125">
        <f>'Indicator Data'!Q120/'Indicator Data'!BD120*1000000</f>
        <v>0</v>
      </c>
      <c r="O118" s="12">
        <f t="shared" si="22"/>
        <v>0</v>
      </c>
      <c r="P118" s="52">
        <f t="shared" si="23"/>
        <v>2.6</v>
      </c>
      <c r="Q118" s="45">
        <f t="shared" si="24"/>
        <v>6.5</v>
      </c>
      <c r="R118" s="35">
        <f>IF(AND('Indicator Data'!AM120="No data",'Indicator Data'!AN120="No data"),0,SUM('Indicator Data'!AM120:AO120))</f>
        <v>0</v>
      </c>
      <c r="S118" s="12">
        <f t="shared" si="25"/>
        <v>0</v>
      </c>
      <c r="T118" s="41">
        <f>R118/'Indicator Data'!$BB120</f>
        <v>0</v>
      </c>
      <c r="U118" s="12">
        <f t="shared" si="26"/>
        <v>0</v>
      </c>
      <c r="V118" s="13">
        <f t="shared" si="27"/>
        <v>0</v>
      </c>
      <c r="W118" s="12">
        <f>IF('Indicator Data'!AB120="No data","x",ROUND(IF('Indicator Data'!AB120&gt;W$140,10,IF('Indicator Data'!AB120&lt;W$139,0,10-(W$140-'Indicator Data'!AB120)/(W$140-W$139)*10)),1))</f>
        <v>3.8</v>
      </c>
      <c r="X118" s="12">
        <f>IF('Indicator Data'!AA120="No data","x",ROUND(IF('Indicator Data'!AA120&gt;X$140,10,IF('Indicator Data'!AA120&lt;X$139,0,10-(X$140-'Indicator Data'!AA120)/(X$140-X$139)*10)),1))</f>
        <v>3.8</v>
      </c>
      <c r="Y118" s="12">
        <f>IF('Indicator Data'!AF120="No data","x",ROUND(IF('Indicator Data'!AF120&gt;Y$140,10,IF('Indicator Data'!AF120&lt;Y$139,0,10-(Y$140-'Indicator Data'!AF120)/(Y$140-Y$139)*10)),1))</f>
        <v>4.9000000000000004</v>
      </c>
      <c r="Z118" s="129">
        <f>IF('Indicator Data'!AC120="No data","x",'Indicator Data'!AC120/'Indicator Data'!$BB120*100000)</f>
        <v>0</v>
      </c>
      <c r="AA118" s="127">
        <f t="shared" si="28"/>
        <v>0</v>
      </c>
      <c r="AB118" s="129">
        <f>IF('Indicator Data'!AD120="No data","x",'Indicator Data'!AD120/'Indicator Data'!$BB120*100000)</f>
        <v>0.39367185613655692</v>
      </c>
      <c r="AC118" s="127">
        <f t="shared" si="29"/>
        <v>5.3</v>
      </c>
      <c r="AD118" s="52">
        <f t="shared" si="30"/>
        <v>3.6</v>
      </c>
      <c r="AE118" s="12">
        <f>IF('Indicator Data'!V120="No data","x",ROUND(IF('Indicator Data'!V120&gt;AE$140,10,IF('Indicator Data'!V120&lt;AE$139,0,10-(AE$140-'Indicator Data'!V120)/(AE$140-AE$139)*10)),1))</f>
        <v>10</v>
      </c>
      <c r="AF118" s="12">
        <f>IF('Indicator Data'!W120="No data","x",ROUND(IF('Indicator Data'!W120&gt;AF$140,10,IF('Indicator Data'!W120&lt;AF$139,0,10-(AF$140-'Indicator Data'!W120)/(AF$140-AF$139)*10)),1))</f>
        <v>5.4</v>
      </c>
      <c r="AG118" s="52">
        <f t="shared" si="31"/>
        <v>7.7</v>
      </c>
      <c r="AH118" s="12">
        <f>IF('Indicator Data'!AP120="No data","x",ROUND(IF('Indicator Data'!AP120&gt;AH$140,10,IF('Indicator Data'!AP120&lt;AH$139,0,10-(AH$140-'Indicator Data'!AP120)/(AH$140-AH$139)*10)),1))</f>
        <v>4.7</v>
      </c>
      <c r="AI118" s="12">
        <f>IF('Indicator Data'!AQ120="No data","x",ROUND(IF('Indicator Data'!AQ120&gt;AI$140,10,IF('Indicator Data'!AQ120&lt;AI$139,0,10-(AI$140-'Indicator Data'!AQ120)/(AI$140-AI$139)*10)),1))</f>
        <v>3.5</v>
      </c>
      <c r="AJ118" s="52">
        <f t="shared" si="32"/>
        <v>4.0999999999999996</v>
      </c>
      <c r="AK118" s="35">
        <f>'Indicator Data'!AK120+'Indicator Data'!AJ120*0.5+'Indicator Data'!AI120*0.25</f>
        <v>469148.65297942673</v>
      </c>
      <c r="AL118" s="42">
        <f>AK118/'Indicator Data'!BB120</f>
        <v>0.61563540340792111</v>
      </c>
      <c r="AM118" s="52">
        <f t="shared" si="33"/>
        <v>10</v>
      </c>
      <c r="AN118" s="42">
        <f>IF('Indicator Data'!AL120="No data","x",'Indicator Data'!AL120/'Indicator Data'!BB120)</f>
        <v>0</v>
      </c>
      <c r="AO118" s="12">
        <f t="shared" si="34"/>
        <v>0</v>
      </c>
      <c r="AP118" s="52">
        <f t="shared" si="35"/>
        <v>0</v>
      </c>
      <c r="AQ118" s="36">
        <f t="shared" si="36"/>
        <v>6.4</v>
      </c>
      <c r="AR118" s="55">
        <f t="shared" si="37"/>
        <v>3.9</v>
      </c>
      <c r="AU118" s="11">
        <v>3.4</v>
      </c>
    </row>
    <row r="119" spans="1:47" s="11" customFormat="1" x14ac:dyDescent="0.25">
      <c r="A119" s="11" t="s">
        <v>745</v>
      </c>
      <c r="B119" s="30" t="s">
        <v>4</v>
      </c>
      <c r="C119" s="30" t="s">
        <v>747</v>
      </c>
      <c r="D119" s="12">
        <f>ROUND(IF('Indicator Data'!O121="No data",IF((0.1284*LN('Indicator Data'!BA121)-0.4735)&gt;D$140,0,IF((0.1284*LN('Indicator Data'!BA121)-0.4735)&lt;D$139,10,(D$140-(0.1284*LN('Indicator Data'!BA121)-0.4735))/(D$140-D$139)*10)),IF('Indicator Data'!O121&gt;D$140,0,IF('Indicator Data'!O121&lt;D$139,10,(D$140-'Indicator Data'!O121)/(D$140-D$139)*10))),1)</f>
        <v>8.5</v>
      </c>
      <c r="E119" s="12">
        <f>IF('Indicator Data'!P121="No data","x",ROUND(IF('Indicator Data'!P121&gt;E$140,10,IF('Indicator Data'!P121&lt;E$139,0,10-(E$140-'Indicator Data'!P121)/(E$140-E$139)*10)),1))</f>
        <v>10</v>
      </c>
      <c r="F119" s="52">
        <f t="shared" si="19"/>
        <v>9.4</v>
      </c>
      <c r="G119" s="12">
        <f>IF('Indicator Data'!AG121="No data","x",ROUND(IF('Indicator Data'!AG121&gt;G$140,10,IF('Indicator Data'!AG121&lt;G$139,0,10-(G$140-'Indicator Data'!AG121)/(G$140-G$139)*10)),1))</f>
        <v>9.3000000000000007</v>
      </c>
      <c r="H119" s="12">
        <f>IF('Indicator Data'!AH121="No data","x",ROUND(IF('Indicator Data'!AH121&gt;H$140,10,IF('Indicator Data'!AH121&lt;H$139,0,10-(H$140-'Indicator Data'!AH121)/(H$140-H$139)*10)),1))</f>
        <v>0</v>
      </c>
      <c r="I119" s="52">
        <f t="shared" si="20"/>
        <v>4.7</v>
      </c>
      <c r="J119" s="35">
        <f>SUM('Indicator Data'!R121,SUM('Indicator Data'!S121:T121)*1000000)</f>
        <v>2320002340</v>
      </c>
      <c r="K119" s="35">
        <f>J119/'Indicator Data'!BD121</f>
        <v>157.75656921151102</v>
      </c>
      <c r="L119" s="12">
        <f t="shared" si="21"/>
        <v>3.2</v>
      </c>
      <c r="M119" s="12">
        <f>IF('Indicator Data'!U121="No data","x",ROUND(IF('Indicator Data'!U121&gt;M$140,10,IF('Indicator Data'!U121&lt;M$139,0,10-(M$140-'Indicator Data'!U121)/(M$140-M$139)*10)),1))</f>
        <v>4.5</v>
      </c>
      <c r="N119" s="125">
        <f>'Indicator Data'!Q121/'Indicator Data'!BD121*1000000</f>
        <v>0</v>
      </c>
      <c r="O119" s="12">
        <f t="shared" si="22"/>
        <v>0</v>
      </c>
      <c r="P119" s="52">
        <f t="shared" si="23"/>
        <v>2.6</v>
      </c>
      <c r="Q119" s="45">
        <f t="shared" si="24"/>
        <v>6.5</v>
      </c>
      <c r="R119" s="35">
        <f>IF(AND('Indicator Data'!AM121="No data",'Indicator Data'!AN121="No data"),0,SUM('Indicator Data'!AM121:AO121))</f>
        <v>29991</v>
      </c>
      <c r="S119" s="12">
        <f t="shared" si="25"/>
        <v>4.9000000000000004</v>
      </c>
      <c r="T119" s="41">
        <f>R119/'Indicator Data'!$BB121</f>
        <v>0.2096130060931044</v>
      </c>
      <c r="U119" s="12">
        <f t="shared" si="26"/>
        <v>10</v>
      </c>
      <c r="V119" s="13">
        <f t="shared" si="27"/>
        <v>7.5</v>
      </c>
      <c r="W119" s="12">
        <f>IF('Indicator Data'!AB121="No data","x",ROUND(IF('Indicator Data'!AB121&gt;W$140,10,IF('Indicator Data'!AB121&lt;W$139,0,10-(W$140-'Indicator Data'!AB121)/(W$140-W$139)*10)),1))</f>
        <v>3.8</v>
      </c>
      <c r="X119" s="12">
        <f>IF('Indicator Data'!AA121="No data","x",ROUND(IF('Indicator Data'!AA121&gt;X$140,10,IF('Indicator Data'!AA121&lt;X$139,0,10-(X$140-'Indicator Data'!AA121)/(X$140-X$139)*10)),1))</f>
        <v>3.8</v>
      </c>
      <c r="Y119" s="12">
        <f>IF('Indicator Data'!AF121="No data","x",ROUND(IF('Indicator Data'!AF121&gt;Y$140,10,IF('Indicator Data'!AF121&lt;Y$139,0,10-(Y$140-'Indicator Data'!AF121)/(Y$140-Y$139)*10)),1))</f>
        <v>4.9000000000000004</v>
      </c>
      <c r="Z119" s="129">
        <f>IF('Indicator Data'!AC121="No data","x",'Indicator Data'!AC121/'Indicator Data'!$BB121*100000)</f>
        <v>0</v>
      </c>
      <c r="AA119" s="127">
        <f t="shared" si="28"/>
        <v>0</v>
      </c>
      <c r="AB119" s="129">
        <f>IF('Indicator Data'!AD121="No data","x",'Indicator Data'!AD121/'Indicator Data'!$BB121*100000)</f>
        <v>0</v>
      </c>
      <c r="AC119" s="127">
        <f t="shared" si="29"/>
        <v>0</v>
      </c>
      <c r="AD119" s="52">
        <f t="shared" si="30"/>
        <v>2.5</v>
      </c>
      <c r="AE119" s="12">
        <f>IF('Indicator Data'!V121="No data","x",ROUND(IF('Indicator Data'!V121&gt;AE$140,10,IF('Indicator Data'!V121&lt;AE$139,0,10-(AE$140-'Indicator Data'!V121)/(AE$140-AE$139)*10)),1))</f>
        <v>8</v>
      </c>
      <c r="AF119" s="12">
        <f>IF('Indicator Data'!W121="No data","x",ROUND(IF('Indicator Data'!W121&gt;AF$140,10,IF('Indicator Data'!W121&lt;AF$139,0,10-(AF$140-'Indicator Data'!W121)/(AF$140-AF$139)*10)),1))</f>
        <v>9.1999999999999993</v>
      </c>
      <c r="AG119" s="52">
        <f t="shared" si="31"/>
        <v>8.6</v>
      </c>
      <c r="AH119" s="12">
        <f>IF('Indicator Data'!AP121="No data","x",ROUND(IF('Indicator Data'!AP121&gt;AH$140,10,IF('Indicator Data'!AP121&lt;AH$139,0,10-(AH$140-'Indicator Data'!AP121)/(AH$140-AH$139)*10)),1))</f>
        <v>10</v>
      </c>
      <c r="AI119" s="12">
        <f>IF('Indicator Data'!AQ121="No data","x",ROUND(IF('Indicator Data'!AQ121&gt;AI$140,10,IF('Indicator Data'!AQ121&lt;AI$139,0,10-(AI$140-'Indicator Data'!AQ121)/(AI$140-AI$139)*10)),1))</f>
        <v>3.5</v>
      </c>
      <c r="AJ119" s="52">
        <f t="shared" si="32"/>
        <v>6.8</v>
      </c>
      <c r="AK119" s="35">
        <f>'Indicator Data'!AK121+'Indicator Data'!AJ121*0.5+'Indicator Data'!AI121*0.25</f>
        <v>0</v>
      </c>
      <c r="AL119" s="42">
        <f>AK119/'Indicator Data'!BB121</f>
        <v>0</v>
      </c>
      <c r="AM119" s="52">
        <f t="shared" si="33"/>
        <v>0</v>
      </c>
      <c r="AN119" s="42">
        <f>IF('Indicator Data'!AL121="No data","x",'Indicator Data'!AL121/'Indicator Data'!BB121)</f>
        <v>4.3878178528642245E-2</v>
      </c>
      <c r="AO119" s="12">
        <f t="shared" si="34"/>
        <v>2.2000000000000002</v>
      </c>
      <c r="AP119" s="52">
        <f t="shared" si="35"/>
        <v>2.2000000000000002</v>
      </c>
      <c r="AQ119" s="36">
        <f t="shared" si="36"/>
        <v>4.9000000000000004</v>
      </c>
      <c r="AR119" s="55">
        <f t="shared" si="37"/>
        <v>6.4</v>
      </c>
      <c r="AU119" s="11">
        <v>2.1</v>
      </c>
    </row>
    <row r="120" spans="1:47" s="11" customFormat="1" x14ac:dyDescent="0.25">
      <c r="A120" s="11" t="s">
        <v>746</v>
      </c>
      <c r="B120" s="30" t="s">
        <v>4</v>
      </c>
      <c r="C120" s="30" t="s">
        <v>748</v>
      </c>
      <c r="D120" s="12">
        <f>ROUND(IF('Indicator Data'!O122="No data",IF((0.1284*LN('Indicator Data'!BA122)-0.4735)&gt;D$140,0,IF((0.1284*LN('Indicator Data'!BA122)-0.4735)&lt;D$139,10,(D$140-(0.1284*LN('Indicator Data'!BA122)-0.4735))/(D$140-D$139)*10)),IF('Indicator Data'!O122&gt;D$140,0,IF('Indicator Data'!O122&lt;D$139,10,(D$140-'Indicator Data'!O122)/(D$140-D$139)*10))),1)</f>
        <v>8.5</v>
      </c>
      <c r="E120" s="12">
        <f>IF('Indicator Data'!P122="No data","x",ROUND(IF('Indicator Data'!P122&gt;E$140,10,IF('Indicator Data'!P122&lt;E$139,0,10-(E$140-'Indicator Data'!P122)/(E$140-E$139)*10)),1))</f>
        <v>10</v>
      </c>
      <c r="F120" s="52">
        <f>IF(E120="x",D120,ROUND((10-GEOMEAN(((10-D120)/10*9+1),((10-E120)/10*9+1)))/9*10,1))</f>
        <v>9.4</v>
      </c>
      <c r="G120" s="12">
        <f>IF('Indicator Data'!AG122="No data","x",ROUND(IF('Indicator Data'!AG122&gt;G$140,10,IF('Indicator Data'!AG122&lt;G$139,0,10-(G$140-'Indicator Data'!AG122)/(G$140-G$139)*10)),1))</f>
        <v>9.3000000000000007</v>
      </c>
      <c r="H120" s="12">
        <f>IF('Indicator Data'!AH122="No data","x",ROUND(IF('Indicator Data'!AH122&gt;H$140,10,IF('Indicator Data'!AH122&lt;H$139,0,10-(H$140-'Indicator Data'!AH122)/(H$140-H$139)*10)),1))</f>
        <v>0</v>
      </c>
      <c r="I120" s="52">
        <f>IF(AND(G120="x",H120="x"),"x",ROUND(AVERAGE(G120,H120),1))</f>
        <v>4.7</v>
      </c>
      <c r="J120" s="35">
        <f>SUM('Indicator Data'!R122,SUM('Indicator Data'!S122:T122)*1000000)</f>
        <v>2320002340</v>
      </c>
      <c r="K120" s="35">
        <f>J120/'Indicator Data'!BD122</f>
        <v>157.75656921151102</v>
      </c>
      <c r="L120" s="12">
        <f>IF(K120="x","x",ROUND(IF(K120&gt;L$140,10,IF(K120&lt;L$139,0,10-(L$140-K120)/(L$140-L$139)*10)),1))</f>
        <v>3.2</v>
      </c>
      <c r="M120" s="12">
        <f>IF('Indicator Data'!U122="No data","x",ROUND(IF('Indicator Data'!U122&gt;M$140,10,IF('Indicator Data'!U122&lt;M$139,0,10-(M$140-'Indicator Data'!U122)/(M$140-M$139)*10)),1))</f>
        <v>4.5</v>
      </c>
      <c r="N120" s="125">
        <f>'Indicator Data'!Q122/'Indicator Data'!BD122*1000000</f>
        <v>0</v>
      </c>
      <c r="O120" s="12">
        <f>IF(N120="No data","x",ROUND(IF(N120&gt;O$140,10,IF(N120&lt;O$139,0,10-(O$140-N120)/(O$140-O$139)*10)),1))</f>
        <v>0</v>
      </c>
      <c r="P120" s="52">
        <f>ROUND(AVERAGE(L120,M120,O120),1)</f>
        <v>2.6</v>
      </c>
      <c r="Q120" s="45">
        <f>ROUND(AVERAGE(F120,F120,I120,P120),1)</f>
        <v>6.5</v>
      </c>
      <c r="R120" s="35">
        <f>IF(AND('Indicator Data'!AM122="No data",'Indicator Data'!AN122="No data"),0,SUM('Indicator Data'!AM122:AO122))</f>
        <v>0</v>
      </c>
      <c r="S120" s="12">
        <f>ROUND(IF(R120=0,0,IF(LOG(R120)&gt;$S$140,10,IF(LOG(R120)&lt;S$139,0,10-(S$140-LOG(R120))/(S$140-S$139)*10))),1)</f>
        <v>0</v>
      </c>
      <c r="T120" s="41">
        <f>R120/'Indicator Data'!$BB122</f>
        <v>0</v>
      </c>
      <c r="U120" s="12">
        <f>IF(T120="x","x",ROUND(IF(T120&gt;$U$140,10,IF(T120&lt;$U$139,0,((T120*100)/0.0052)^(1/4.0545)/6.5*10)),1))</f>
        <v>0</v>
      </c>
      <c r="V120" s="13">
        <f>ROUND(AVERAGE(S120,U120),1)</f>
        <v>0</v>
      </c>
      <c r="W120" s="12">
        <f>IF('Indicator Data'!AB122="No data","x",ROUND(IF('Indicator Data'!AB122&gt;W$140,10,IF('Indicator Data'!AB122&lt;W$139,0,10-(W$140-'Indicator Data'!AB122)/(W$140-W$139)*10)),1))</f>
        <v>3.8</v>
      </c>
      <c r="X120" s="12">
        <f>IF('Indicator Data'!AA122="No data","x",ROUND(IF('Indicator Data'!AA122&gt;X$140,10,IF('Indicator Data'!AA122&lt;X$139,0,10-(X$140-'Indicator Data'!AA122)/(X$140-X$139)*10)),1))</f>
        <v>3.8</v>
      </c>
      <c r="Y120" s="12">
        <f>IF('Indicator Data'!AF122="No data","x",ROUND(IF('Indicator Data'!AF122&gt;Y$140,10,IF('Indicator Data'!AF122&lt;Y$139,0,10-(Y$140-'Indicator Data'!AF122)/(Y$140-Y$139)*10)),1))</f>
        <v>4.9000000000000004</v>
      </c>
      <c r="Z120" s="129">
        <f>IF('Indicator Data'!AC122="No data","x",'Indicator Data'!AC122/'Indicator Data'!$BB122*100000)</f>
        <v>0</v>
      </c>
      <c r="AA120" s="127">
        <f>IF(Z120="x","x",ROUND(IF(Z120&lt;=AA$139,0,IF(Z120&gt;AA$140,10,10-(LOG(AA$140*100)-LOG(Z120*100))/(LOG(AA$140*100))*10)),1))</f>
        <v>0</v>
      </c>
      <c r="AB120" s="129">
        <f>IF('Indicator Data'!AD122="No data","x",'Indicator Data'!AD122/'Indicator Data'!$BB122*100000)</f>
        <v>0</v>
      </c>
      <c r="AC120" s="127">
        <f>IF(AB120="x","x",ROUND(IF(AB120&lt;=AC$139,0,IF(AB120&gt;AC$140,10,10-(LOG(AC$140*100)-LOG(AB120*100))/(LOG(AC$140*100))*10)),1))</f>
        <v>0</v>
      </c>
      <c r="AD120" s="52">
        <f>IF(AND(W120="x",X120="x",Y120="x",AA120="x",AC120="x"),"x",ROUND(AVERAGE(W120,X120,Y120,AA120,AC120),1))</f>
        <v>2.5</v>
      </c>
      <c r="AE120" s="12">
        <f>IF('Indicator Data'!V122="No data","x",ROUND(IF('Indicator Data'!V122&gt;AE$140,10,IF('Indicator Data'!V122&lt;AE$139,0,10-(AE$140-'Indicator Data'!V122)/(AE$140-AE$139)*10)),1))</f>
        <v>8</v>
      </c>
      <c r="AF120" s="12">
        <f>IF('Indicator Data'!W122="No data","x",ROUND(IF('Indicator Data'!W122&gt;AF$140,10,IF('Indicator Data'!W122&lt;AF$139,0,10-(AF$140-'Indicator Data'!W122)/(AF$140-AF$139)*10)),1))</f>
        <v>7.7</v>
      </c>
      <c r="AG120" s="52">
        <f>IF(AND(AE120="x",AF120="x"),"x",ROUND(AVERAGE(AF120,AE120),1))</f>
        <v>7.9</v>
      </c>
      <c r="AH120" s="12">
        <f>IF('Indicator Data'!AP122="No data","x",ROUND(IF('Indicator Data'!AP122&gt;AH$140,10,IF('Indicator Data'!AP122&lt;AH$139,0,10-(AH$140-'Indicator Data'!AP122)/(AH$140-AH$139)*10)),1))</f>
        <v>10</v>
      </c>
      <c r="AI120" s="12">
        <f>IF('Indicator Data'!AQ122="No data","x",ROUND(IF('Indicator Data'!AQ122&gt;AI$140,10,IF('Indicator Data'!AQ122&lt;AI$139,0,10-(AI$140-'Indicator Data'!AQ122)/(AI$140-AI$139)*10)),1))</f>
        <v>3.5</v>
      </c>
      <c r="AJ120" s="52">
        <f>IF(AND(AH120="x",AI120="x"),"x",ROUND(AVERAGE(AH120,AI120),1))</f>
        <v>6.8</v>
      </c>
      <c r="AK120" s="35">
        <f>'Indicator Data'!AK122+'Indicator Data'!AJ122*0.5+'Indicator Data'!AI122*0.25</f>
        <v>0</v>
      </c>
      <c r="AL120" s="42">
        <f>AK120/'Indicator Data'!BB122</f>
        <v>0</v>
      </c>
      <c r="AM120" s="52">
        <f>IF(AL120="x","x",ROUND(IF(AL120&gt;AM$140,10,IF(AL120&lt;AM$139,0,10-(AM$140-AL120)/(AM$140-AM$139)*10)),1))</f>
        <v>0</v>
      </c>
      <c r="AN120" s="42">
        <f>IF('Indicator Data'!AL122="No data","x",'Indicator Data'!AL122/'Indicator Data'!BB122)</f>
        <v>3.4517721643570705E-2</v>
      </c>
      <c r="AO120" s="12">
        <f>IF(AN120="x","x",ROUND(IF(AN120&gt;AO$140,10,IF(AN120&lt;AO$139,0,10-(AO$140-AN120)/(AO$140-AO$139)*10)),1))</f>
        <v>1.7</v>
      </c>
      <c r="AP120" s="52">
        <f>AO120</f>
        <v>1.7</v>
      </c>
      <c r="AQ120" s="36">
        <f t="shared" si="36"/>
        <v>4.5</v>
      </c>
      <c r="AR120" s="55">
        <f>ROUND((10-GEOMEAN(((10-V120)/10*9+1),((10-AQ120)/10*9+1)))/9*10,1)</f>
        <v>2.5</v>
      </c>
      <c r="AU120" s="11">
        <v>4.8</v>
      </c>
    </row>
    <row r="121" spans="1:47" s="11" customFormat="1" x14ac:dyDescent="0.25">
      <c r="A121" s="11" t="s">
        <v>436</v>
      </c>
      <c r="B121" s="30" t="s">
        <v>4</v>
      </c>
      <c r="C121" s="30" t="s">
        <v>565</v>
      </c>
      <c r="D121" s="12">
        <f>ROUND(IF('Indicator Data'!O123="No data",IF((0.1284*LN('Indicator Data'!BA123)-0.4735)&gt;D$140,0,IF((0.1284*LN('Indicator Data'!BA123)-0.4735)&lt;D$139,10,(D$140-(0.1284*LN('Indicator Data'!BA123)-0.4735))/(D$140-D$139)*10)),IF('Indicator Data'!O123&gt;D$140,0,IF('Indicator Data'!O123&lt;D$139,10,(D$140-'Indicator Data'!O123)/(D$140-D$139)*10))),1)</f>
        <v>8.5</v>
      </c>
      <c r="E121" s="12">
        <f>IF('Indicator Data'!P123="No data","x",ROUND(IF('Indicator Data'!P123&gt;E$140,10,IF('Indicator Data'!P123&lt;E$139,0,10-(E$140-'Indicator Data'!P123)/(E$140-E$139)*10)),1))</f>
        <v>10</v>
      </c>
      <c r="F121" s="52">
        <f>IF(E121="x",D121,ROUND((10-GEOMEAN(((10-D121)/10*9+1),((10-E121)/10*9+1)))/9*10,1))</f>
        <v>9.4</v>
      </c>
      <c r="G121" s="12">
        <f>IF('Indicator Data'!AG123="No data","x",ROUND(IF('Indicator Data'!AG123&gt;G$140,10,IF('Indicator Data'!AG123&lt;G$139,0,10-(G$140-'Indicator Data'!AG123)/(G$140-G$139)*10)),1))</f>
        <v>9.3000000000000007</v>
      </c>
      <c r="H121" s="12">
        <f>IF('Indicator Data'!AH123="No data","x",ROUND(IF('Indicator Data'!AH123&gt;H$140,10,IF('Indicator Data'!AH123&lt;H$139,0,10-(H$140-'Indicator Data'!AH123)/(H$140-H$139)*10)),1))</f>
        <v>0</v>
      </c>
      <c r="I121" s="52">
        <f>IF(AND(G121="x",H121="x"),"x",ROUND(AVERAGE(G121,H121),1))</f>
        <v>4.7</v>
      </c>
      <c r="J121" s="35">
        <f>SUM('Indicator Data'!R123,SUM('Indicator Data'!S123:T123)*1000000)</f>
        <v>2320002340</v>
      </c>
      <c r="K121" s="35">
        <f>J121/'Indicator Data'!BD123</f>
        <v>157.75656921151102</v>
      </c>
      <c r="L121" s="12">
        <f>IF(K121="x","x",ROUND(IF(K121&gt;L$140,10,IF(K121&lt;L$139,0,10-(L$140-K121)/(L$140-L$139)*10)),1))</f>
        <v>3.2</v>
      </c>
      <c r="M121" s="12">
        <f>IF('Indicator Data'!U123="No data","x",ROUND(IF('Indicator Data'!U123&gt;M$140,10,IF('Indicator Data'!U123&lt;M$139,0,10-(M$140-'Indicator Data'!U123)/(M$140-M$139)*10)),1))</f>
        <v>4.5</v>
      </c>
      <c r="N121" s="125">
        <f>'Indicator Data'!Q123/'Indicator Data'!BD123*1000000</f>
        <v>0</v>
      </c>
      <c r="O121" s="12">
        <f>IF(N121="No data","x",ROUND(IF(N121&gt;O$140,10,IF(N121&lt;O$139,0,10-(O$140-N121)/(O$140-O$139)*10)),1))</f>
        <v>0</v>
      </c>
      <c r="P121" s="52">
        <f>ROUND(AVERAGE(L121,M121,O121),1)</f>
        <v>2.6</v>
      </c>
      <c r="Q121" s="45">
        <f>ROUND(AVERAGE(F121,F121,I121,P121),1)</f>
        <v>6.5</v>
      </c>
      <c r="R121" s="35">
        <f>IF(AND('Indicator Data'!AM123="No data",'Indicator Data'!AN123="No data"),0,SUM('Indicator Data'!AM123:AO123))</f>
        <v>0</v>
      </c>
      <c r="S121" s="12">
        <f>ROUND(IF(R121=0,0,IF(LOG(R121)&gt;$S$140,10,IF(LOG(R121)&lt;S$139,0,10-(S$140-LOG(R121))/(S$140-S$139)*10))),1)</f>
        <v>0</v>
      </c>
      <c r="T121" s="41">
        <f>R121/'Indicator Data'!$BB123</f>
        <v>0</v>
      </c>
      <c r="U121" s="12">
        <f>IF(T121="x","x",ROUND(IF(T121&gt;$U$140,10,IF(T121&lt;$U$139,0,((T121*100)/0.0052)^(1/4.0545)/6.5*10)),1))</f>
        <v>0</v>
      </c>
      <c r="V121" s="13">
        <f>ROUND(AVERAGE(S121,U121),1)</f>
        <v>0</v>
      </c>
      <c r="W121" s="12">
        <f>IF('Indicator Data'!AB123="No data","x",ROUND(IF('Indicator Data'!AB123&gt;W$140,10,IF('Indicator Data'!AB123&lt;W$139,0,10-(W$140-'Indicator Data'!AB123)/(W$140-W$139)*10)),1))</f>
        <v>2.4</v>
      </c>
      <c r="X121" s="12">
        <f>IF('Indicator Data'!AA123="No data","x",ROUND(IF('Indicator Data'!AA123&gt;X$140,10,IF('Indicator Data'!AA123&lt;X$139,0,10-(X$140-'Indicator Data'!AA123)/(X$140-X$139)*10)),1))</f>
        <v>3.8</v>
      </c>
      <c r="Y121" s="12">
        <f>IF('Indicator Data'!AF123="No data","x",ROUND(IF('Indicator Data'!AF123&gt;Y$140,10,IF('Indicator Data'!AF123&lt;Y$139,0,10-(Y$140-'Indicator Data'!AF123)/(Y$140-Y$139)*10)),1))</f>
        <v>4.9000000000000004</v>
      </c>
      <c r="Z121" s="129">
        <f>IF('Indicator Data'!AC123="No data","x",'Indicator Data'!AC123/'Indicator Data'!$BB123*100000)</f>
        <v>0</v>
      </c>
      <c r="AA121" s="127">
        <f>IF(Z121="x","x",ROUND(IF(Z121&lt;=AA$139,0,IF(Z121&gt;AA$140,10,10-(LOG(AA$140*100)-LOG(Z121*100))/(LOG(AA$140*100))*10)),1))</f>
        <v>0</v>
      </c>
      <c r="AB121" s="129">
        <f>IF('Indicator Data'!AD123="No data","x",'Indicator Data'!AD123/'Indicator Data'!$BB123*100000)</f>
        <v>0.83271157535706675</v>
      </c>
      <c r="AC121" s="127">
        <f>IF(AB121="x","x",ROUND(IF(AB121&lt;=AC$139,0,IF(AB121&gt;AC$140,10,10-(LOG(AC$140*100)-LOG(AB121*100))/(LOG(AC$140*100))*10)),1))</f>
        <v>6.4</v>
      </c>
      <c r="AD121" s="52">
        <f>IF(AND(W121="x",X121="x",Y121="x",AA121="x",AC121="x"),"x",ROUND(AVERAGE(W121,X121,Y121,AA121,AC121),1))</f>
        <v>3.5</v>
      </c>
      <c r="AE121" s="12">
        <f>IF('Indicator Data'!V123="No data","x",ROUND(IF('Indicator Data'!V123&gt;AE$140,10,IF('Indicator Data'!V123&lt;AE$139,0,10-(AE$140-'Indicator Data'!V123)/(AE$140-AE$139)*10)),1))</f>
        <v>10</v>
      </c>
      <c r="AF121" s="12">
        <f>IF('Indicator Data'!W123="No data","x",ROUND(IF('Indicator Data'!W123&gt;AF$140,10,IF('Indicator Data'!W123&lt;AF$139,0,10-(AF$140-'Indicator Data'!W123)/(AF$140-AF$139)*10)),1))</f>
        <v>6</v>
      </c>
      <c r="AG121" s="52">
        <f>IF(AND(AE121="x",AF121="x"),"x",ROUND(AVERAGE(AF121,AE121),1))</f>
        <v>8</v>
      </c>
      <c r="AH121" s="12">
        <f>IF('Indicator Data'!AP123="No data","x",ROUND(IF('Indicator Data'!AP123&gt;AH$140,10,IF('Indicator Data'!AP123&lt;AH$139,0,10-(AH$140-'Indicator Data'!AP123)/(AH$140-AH$139)*10)),1))</f>
        <v>9.5</v>
      </c>
      <c r="AI121" s="12">
        <f>IF('Indicator Data'!AQ123="No data","x",ROUND(IF('Indicator Data'!AQ123&gt;AI$140,10,IF('Indicator Data'!AQ123&lt;AI$139,0,10-(AI$140-'Indicator Data'!AQ123)/(AI$140-AI$139)*10)),1))</f>
        <v>3.5</v>
      </c>
      <c r="AJ121" s="52">
        <f>IF(AND(AH121="x",AI121="x"),"x",ROUND(AVERAGE(AH121,AI121),1))</f>
        <v>6.5</v>
      </c>
      <c r="AK121" s="35">
        <f>'Indicator Data'!AK123+'Indicator Data'!AJ123*0.5+'Indicator Data'!AI123*0.25</f>
        <v>369657.04670547938</v>
      </c>
      <c r="AL121" s="42">
        <f>AK121/'Indicator Data'!BB123</f>
        <v>0.61563540340792111</v>
      </c>
      <c r="AM121" s="52">
        <f>IF(AL121="x","x",ROUND(IF(AL121&gt;AM$140,10,IF(AL121&lt;AM$139,0,10-(AM$140-AL121)/(AM$140-AM$139)*10)),1))</f>
        <v>10</v>
      </c>
      <c r="AN121" s="42">
        <f>IF('Indicator Data'!AL123="No data","x",'Indicator Data'!AL123/'Indicator Data'!BB123)</f>
        <v>0.22755176135152419</v>
      </c>
      <c r="AO121" s="12">
        <f>IF(AN121="x","x",ROUND(IF(AN121&gt;AO$140,10,IF(AN121&lt;AO$139,0,10-(AO$140-AN121)/(AO$140-AO$139)*10)),1))</f>
        <v>10</v>
      </c>
      <c r="AP121" s="52">
        <f>AO121</f>
        <v>10</v>
      </c>
      <c r="AQ121" s="36">
        <f t="shared" si="36"/>
        <v>8.4</v>
      </c>
      <c r="AR121" s="55">
        <f>ROUND((10-GEOMEAN(((10-V121)/10*9+1),((10-AQ121)/10*9+1)))/9*10,1)</f>
        <v>5.6</v>
      </c>
      <c r="AU121" s="11">
        <v>4.8</v>
      </c>
    </row>
    <row r="122" spans="1:47" s="11" customFormat="1" x14ac:dyDescent="0.25">
      <c r="A122" s="11" t="s">
        <v>437</v>
      </c>
      <c r="B122" s="30" t="s">
        <v>4</v>
      </c>
      <c r="C122" s="30" t="s">
        <v>566</v>
      </c>
      <c r="D122" s="12">
        <f>ROUND(IF('Indicator Data'!O124="No data",IF((0.1284*LN('Indicator Data'!BA124)-0.4735)&gt;D$140,0,IF((0.1284*LN('Indicator Data'!BA124)-0.4735)&lt;D$139,10,(D$140-(0.1284*LN('Indicator Data'!BA124)-0.4735))/(D$140-D$139)*10)),IF('Indicator Data'!O124&gt;D$140,0,IF('Indicator Data'!O124&lt;D$139,10,(D$140-'Indicator Data'!O124)/(D$140-D$139)*10))),1)</f>
        <v>8.5</v>
      </c>
      <c r="E122" s="12">
        <f>IF('Indicator Data'!P124="No data","x",ROUND(IF('Indicator Data'!P124&gt;E$140,10,IF('Indicator Data'!P124&lt;E$139,0,10-(E$140-'Indicator Data'!P124)/(E$140-E$139)*10)),1))</f>
        <v>10</v>
      </c>
      <c r="F122" s="52">
        <f t="shared" ref="F122:F137" si="38">IF(E122="x",D122,ROUND((10-GEOMEAN(((10-D122)/10*9+1),((10-E122)/10*9+1)))/9*10,1))</f>
        <v>9.4</v>
      </c>
      <c r="G122" s="12">
        <f>IF('Indicator Data'!AG124="No data","x",ROUND(IF('Indicator Data'!AG124&gt;G$140,10,IF('Indicator Data'!AG124&lt;G$139,0,10-(G$140-'Indicator Data'!AG124)/(G$140-G$139)*10)),1))</f>
        <v>9.3000000000000007</v>
      </c>
      <c r="H122" s="12">
        <f>IF('Indicator Data'!AH124="No data","x",ROUND(IF('Indicator Data'!AH124&gt;H$140,10,IF('Indicator Data'!AH124&lt;H$139,0,10-(H$140-'Indicator Data'!AH124)/(H$140-H$139)*10)),1))</f>
        <v>0</v>
      </c>
      <c r="I122" s="52">
        <f t="shared" ref="I122:I137" si="39">IF(AND(G122="x",H122="x"),"x",ROUND(AVERAGE(G122,H122),1))</f>
        <v>4.7</v>
      </c>
      <c r="J122" s="35">
        <f>SUM('Indicator Data'!R124,SUM('Indicator Data'!S124:T124)*1000000)</f>
        <v>2320002340</v>
      </c>
      <c r="K122" s="35">
        <f>J122/'Indicator Data'!BD124</f>
        <v>157.75656921151102</v>
      </c>
      <c r="L122" s="12">
        <f t="shared" ref="L122:L137" si="40">IF(K122="x","x",ROUND(IF(K122&gt;L$140,10,IF(K122&lt;L$139,0,10-(L$140-K122)/(L$140-L$139)*10)),1))</f>
        <v>3.2</v>
      </c>
      <c r="M122" s="12">
        <f>IF('Indicator Data'!U124="No data","x",ROUND(IF('Indicator Data'!U124&gt;M$140,10,IF('Indicator Data'!U124&lt;M$139,0,10-(M$140-'Indicator Data'!U124)/(M$140-M$139)*10)),1))</f>
        <v>4.5</v>
      </c>
      <c r="N122" s="125">
        <f>'Indicator Data'!Q124/'Indicator Data'!BD124*1000000</f>
        <v>0</v>
      </c>
      <c r="O122" s="12">
        <f t="shared" ref="O122:O137" si="41">IF(N122="No data","x",ROUND(IF(N122&gt;O$140,10,IF(N122&lt;O$139,0,10-(O$140-N122)/(O$140-O$139)*10)),1))</f>
        <v>0</v>
      </c>
      <c r="P122" s="52">
        <f t="shared" ref="P122:P137" si="42">ROUND(AVERAGE(L122,M122,O122),1)</f>
        <v>2.6</v>
      </c>
      <c r="Q122" s="45">
        <f t="shared" ref="Q122:Q137" si="43">ROUND(AVERAGE(F122,F122,I122,P122),1)</f>
        <v>6.5</v>
      </c>
      <c r="R122" s="35">
        <f>IF(AND('Indicator Data'!AM124="No data",'Indicator Data'!AN124="No data"),0,SUM('Indicator Data'!AM124:AO124))</f>
        <v>0</v>
      </c>
      <c r="S122" s="12">
        <f t="shared" ref="S122:S137" si="44">ROUND(IF(R122=0,0,IF(LOG(R122)&gt;$S$140,10,IF(LOG(R122)&lt;S$139,0,10-(S$140-LOG(R122))/(S$140-S$139)*10))),1)</f>
        <v>0</v>
      </c>
      <c r="T122" s="41">
        <f>R122/'Indicator Data'!$BB124</f>
        <v>0</v>
      </c>
      <c r="U122" s="12">
        <f t="shared" ref="U122:U137" si="45">IF(T122="x","x",ROUND(IF(T122&gt;$U$140,10,IF(T122&lt;$U$139,0,((T122*100)/0.0052)^(1/4.0545)/6.5*10)),1))</f>
        <v>0</v>
      </c>
      <c r="V122" s="13">
        <f t="shared" ref="V122:V137" si="46">ROUND(AVERAGE(S122,U122),1)</f>
        <v>0</v>
      </c>
      <c r="W122" s="12">
        <f>IF('Indicator Data'!AB124="No data","x",ROUND(IF('Indicator Data'!AB124&gt;W$140,10,IF('Indicator Data'!AB124&lt;W$139,0,10-(W$140-'Indicator Data'!AB124)/(W$140-W$139)*10)),1))</f>
        <v>2.4</v>
      </c>
      <c r="X122" s="12">
        <f>IF('Indicator Data'!AA124="No data","x",ROUND(IF('Indicator Data'!AA124&gt;X$140,10,IF('Indicator Data'!AA124&lt;X$139,0,10-(X$140-'Indicator Data'!AA124)/(X$140-X$139)*10)),1))</f>
        <v>3.8</v>
      </c>
      <c r="Y122" s="12">
        <f>IF('Indicator Data'!AF124="No data","x",ROUND(IF('Indicator Data'!AF124&gt;Y$140,10,IF('Indicator Data'!AF124&lt;Y$139,0,10-(Y$140-'Indicator Data'!AF124)/(Y$140-Y$139)*10)),1))</f>
        <v>4.9000000000000004</v>
      </c>
      <c r="Z122" s="129">
        <f>IF('Indicator Data'!AC124="No data","x",'Indicator Data'!AC124/'Indicator Data'!$BB124*100000)</f>
        <v>0</v>
      </c>
      <c r="AA122" s="127">
        <f t="shared" ref="AA122:AA137" si="47">IF(Z122="x","x",ROUND(IF(Z122&lt;=AA$139,0,IF(Z122&gt;AA$140,10,10-(LOG(AA$140*100)-LOG(Z122*100))/(LOG(AA$140*100))*10)),1))</f>
        <v>0</v>
      </c>
      <c r="AB122" s="129">
        <f>IF('Indicator Data'!AD124="No data","x",'Indicator Data'!AD124/'Indicator Data'!$BB124*100000)</f>
        <v>0.40377448387526599</v>
      </c>
      <c r="AC122" s="127">
        <f t="shared" ref="AC122:AC137" si="48">IF(AB122="x","x",ROUND(IF(AB122&lt;=AC$139,0,IF(AB122&gt;AC$140,10,10-(LOG(AC$140*100)-LOG(AB122*100))/(LOG(AC$140*100))*10)),1))</f>
        <v>5.4</v>
      </c>
      <c r="AD122" s="52">
        <f t="shared" ref="AD122:AD137" si="49">IF(AND(W122="x",X122="x",Y122="x",AA122="x",AC122="x"),"x",ROUND(AVERAGE(W122,X122,Y122,AA122,AC122),1))</f>
        <v>3.3</v>
      </c>
      <c r="AE122" s="12">
        <f>IF('Indicator Data'!V124="No data","x",ROUND(IF('Indicator Data'!V124&gt;AE$140,10,IF('Indicator Data'!V124&lt;AE$139,0,10-(AE$140-'Indicator Data'!V124)/(AE$140-AE$139)*10)),1))</f>
        <v>8.5</v>
      </c>
      <c r="AF122" s="12">
        <f>IF('Indicator Data'!W124="No data","x",ROUND(IF('Indicator Data'!W124&gt;AF$140,10,IF('Indicator Data'!W124&lt;AF$139,0,10-(AF$140-'Indicator Data'!W124)/(AF$140-AF$139)*10)),1))</f>
        <v>7.9</v>
      </c>
      <c r="AG122" s="52">
        <f t="shared" ref="AG122:AG137" si="50">IF(AND(AE122="x",AF122="x"),"x",ROUND(AVERAGE(AF122,AE122),1))</f>
        <v>8.1999999999999993</v>
      </c>
      <c r="AH122" s="12">
        <f>IF('Indicator Data'!AP124="No data","x",ROUND(IF('Indicator Data'!AP124&gt;AH$140,10,IF('Indicator Data'!AP124&lt;AH$139,0,10-(AH$140-'Indicator Data'!AP124)/(AH$140-AH$139)*10)),1))</f>
        <v>10</v>
      </c>
      <c r="AI122" s="12">
        <f>IF('Indicator Data'!AQ124="No data","x",ROUND(IF('Indicator Data'!AQ124&gt;AI$140,10,IF('Indicator Data'!AQ124&lt;AI$139,0,10-(AI$140-'Indicator Data'!AQ124)/(AI$140-AI$139)*10)),1))</f>
        <v>3.5</v>
      </c>
      <c r="AJ122" s="52">
        <f t="shared" ref="AJ122:AJ137" si="51">IF(AND(AH122="x",AI122="x"),"x",ROUND(AVERAGE(AH122,AI122),1))</f>
        <v>6.8</v>
      </c>
      <c r="AK122" s="35">
        <f>'Indicator Data'!AK124+'Indicator Data'!AJ124*0.5+'Indicator Data'!AI124*0.25</f>
        <v>0</v>
      </c>
      <c r="AL122" s="42">
        <f>AK122/'Indicator Data'!BB124</f>
        <v>0</v>
      </c>
      <c r="AM122" s="52">
        <f t="shared" ref="AM122:AM137" si="52">IF(AL122="x","x",ROUND(IF(AL122&gt;AM$140,10,IF(AL122&lt;AM$139,0,10-(AM$140-AL122)/(AM$140-AM$139)*10)),1))</f>
        <v>0</v>
      </c>
      <c r="AN122" s="42">
        <f>IF('Indicator Data'!AL124="No data","x",'Indicator Data'!AL124/'Indicator Data'!BB124)</f>
        <v>1.2667751474113345E-2</v>
      </c>
      <c r="AO122" s="12">
        <f t="shared" ref="AO122:AO137" si="53">IF(AN122="x","x",ROUND(IF(AN122&gt;AO$140,10,IF(AN122&lt;AO$139,0,10-(AO$140-AN122)/(AO$140-AO$139)*10)),1))</f>
        <v>0.6</v>
      </c>
      <c r="AP122" s="52">
        <f t="shared" ref="AP122:AP137" si="54">AO122</f>
        <v>0.6</v>
      </c>
      <c r="AQ122" s="36">
        <f t="shared" si="36"/>
        <v>4.5999999999999996</v>
      </c>
      <c r="AR122" s="55">
        <f t="shared" ref="AR122:AR137" si="55">ROUND((10-GEOMEAN(((10-V122)/10*9+1),((10-AQ122)/10*9+1)))/9*10,1)</f>
        <v>2.6</v>
      </c>
      <c r="AU122" s="11">
        <v>6.1</v>
      </c>
    </row>
    <row r="123" spans="1:47" s="11" customFormat="1" x14ac:dyDescent="0.25">
      <c r="A123" s="11" t="s">
        <v>438</v>
      </c>
      <c r="B123" s="30" t="s">
        <v>4</v>
      </c>
      <c r="C123" s="30" t="s">
        <v>567</v>
      </c>
      <c r="D123" s="12">
        <f>ROUND(IF('Indicator Data'!O125="No data",IF((0.1284*LN('Indicator Data'!BA125)-0.4735)&gt;D$140,0,IF((0.1284*LN('Indicator Data'!BA125)-0.4735)&lt;D$139,10,(D$140-(0.1284*LN('Indicator Data'!BA125)-0.4735))/(D$140-D$139)*10)),IF('Indicator Data'!O125&gt;D$140,0,IF('Indicator Data'!O125&lt;D$139,10,(D$140-'Indicator Data'!O125)/(D$140-D$139)*10))),1)</f>
        <v>8.5</v>
      </c>
      <c r="E123" s="12">
        <f>IF('Indicator Data'!P125="No data","x",ROUND(IF('Indicator Data'!P125&gt;E$140,10,IF('Indicator Data'!P125&lt;E$139,0,10-(E$140-'Indicator Data'!P125)/(E$140-E$139)*10)),1))</f>
        <v>10</v>
      </c>
      <c r="F123" s="52">
        <f t="shared" si="38"/>
        <v>9.4</v>
      </c>
      <c r="G123" s="12">
        <f>IF('Indicator Data'!AG125="No data","x",ROUND(IF('Indicator Data'!AG125&gt;G$140,10,IF('Indicator Data'!AG125&lt;G$139,0,10-(G$140-'Indicator Data'!AG125)/(G$140-G$139)*10)),1))</f>
        <v>9.3000000000000007</v>
      </c>
      <c r="H123" s="12">
        <f>IF('Indicator Data'!AH125="No data","x",ROUND(IF('Indicator Data'!AH125&gt;H$140,10,IF('Indicator Data'!AH125&lt;H$139,0,10-(H$140-'Indicator Data'!AH125)/(H$140-H$139)*10)),1))</f>
        <v>0</v>
      </c>
      <c r="I123" s="52">
        <f t="shared" si="39"/>
        <v>4.7</v>
      </c>
      <c r="J123" s="35">
        <f>SUM('Indicator Data'!R125,SUM('Indicator Data'!S125:T125)*1000000)</f>
        <v>2320002340</v>
      </c>
      <c r="K123" s="35">
        <f>J123/'Indicator Data'!BD125</f>
        <v>157.75656921151102</v>
      </c>
      <c r="L123" s="12">
        <f t="shared" si="40"/>
        <v>3.2</v>
      </c>
      <c r="M123" s="12">
        <f>IF('Indicator Data'!U125="No data","x",ROUND(IF('Indicator Data'!U125&gt;M$140,10,IF('Indicator Data'!U125&lt;M$139,0,10-(M$140-'Indicator Data'!U125)/(M$140-M$139)*10)),1))</f>
        <v>4.5</v>
      </c>
      <c r="N123" s="125">
        <f>'Indicator Data'!Q125/'Indicator Data'!BD125*1000000</f>
        <v>0</v>
      </c>
      <c r="O123" s="12">
        <f t="shared" si="41"/>
        <v>0</v>
      </c>
      <c r="P123" s="52">
        <f t="shared" si="42"/>
        <v>2.6</v>
      </c>
      <c r="Q123" s="45">
        <f t="shared" si="43"/>
        <v>6.5</v>
      </c>
      <c r="R123" s="35">
        <f>IF(AND('Indicator Data'!AM125="No data",'Indicator Data'!AN125="No data"),0,SUM('Indicator Data'!AM125:AO125))</f>
        <v>0</v>
      </c>
      <c r="S123" s="12">
        <f t="shared" si="44"/>
        <v>0</v>
      </c>
      <c r="T123" s="41">
        <f>R123/'Indicator Data'!$BB125</f>
        <v>0</v>
      </c>
      <c r="U123" s="12">
        <f t="shared" si="45"/>
        <v>0</v>
      </c>
      <c r="V123" s="13">
        <f t="shared" si="46"/>
        <v>0</v>
      </c>
      <c r="W123" s="12">
        <f>IF('Indicator Data'!AB125="No data","x",ROUND(IF('Indicator Data'!AB125&gt;W$140,10,IF('Indicator Data'!AB125&lt;W$139,0,10-(W$140-'Indicator Data'!AB125)/(W$140-W$139)*10)),1))</f>
        <v>1.4</v>
      </c>
      <c r="X123" s="12">
        <f>IF('Indicator Data'!AA125="No data","x",ROUND(IF('Indicator Data'!AA125&gt;X$140,10,IF('Indicator Data'!AA125&lt;X$139,0,10-(X$140-'Indicator Data'!AA125)/(X$140-X$139)*10)),1))</f>
        <v>3.8</v>
      </c>
      <c r="Y123" s="12">
        <f>IF('Indicator Data'!AF125="No data","x",ROUND(IF('Indicator Data'!AF125&gt;Y$140,10,IF('Indicator Data'!AF125&lt;Y$139,0,10-(Y$140-'Indicator Data'!AF125)/(Y$140-Y$139)*10)),1))</f>
        <v>4.9000000000000004</v>
      </c>
      <c r="Z123" s="129">
        <f>IF('Indicator Data'!AC125="No data","x",'Indicator Data'!AC125/'Indicator Data'!$BB125*100000)</f>
        <v>0</v>
      </c>
      <c r="AA123" s="127">
        <f t="shared" si="47"/>
        <v>0</v>
      </c>
      <c r="AB123" s="129">
        <f>IF('Indicator Data'!AD125="No data","x",'Indicator Data'!AD125/'Indicator Data'!$BB125*100000)</f>
        <v>0</v>
      </c>
      <c r="AC123" s="127">
        <f t="shared" si="48"/>
        <v>0</v>
      </c>
      <c r="AD123" s="52">
        <f t="shared" si="49"/>
        <v>2</v>
      </c>
      <c r="AE123" s="12">
        <f>IF('Indicator Data'!V125="No data","x",ROUND(IF('Indicator Data'!V125&gt;AE$140,10,IF('Indicator Data'!V125&lt;AE$139,0,10-(AE$140-'Indicator Data'!V125)/(AE$140-AE$139)*10)),1))</f>
        <v>7.6</v>
      </c>
      <c r="AF123" s="12">
        <f>IF('Indicator Data'!W125="No data","x",ROUND(IF('Indicator Data'!W125&gt;AF$140,10,IF('Indicator Data'!W125&lt;AF$139,0,10-(AF$140-'Indicator Data'!W125)/(AF$140-AF$139)*10)),1))</f>
        <v>10</v>
      </c>
      <c r="AG123" s="52">
        <f t="shared" si="50"/>
        <v>8.8000000000000007</v>
      </c>
      <c r="AH123" s="12">
        <f>IF('Indicator Data'!AP125="No data","x",ROUND(IF('Indicator Data'!AP125&gt;AH$140,10,IF('Indicator Data'!AP125&lt;AH$139,0,10-(AH$140-'Indicator Data'!AP125)/(AH$140-AH$139)*10)),1))</f>
        <v>10</v>
      </c>
      <c r="AI123" s="12">
        <f>IF('Indicator Data'!AQ125="No data","x",ROUND(IF('Indicator Data'!AQ125&gt;AI$140,10,IF('Indicator Data'!AQ125&lt;AI$139,0,10-(AI$140-'Indicator Data'!AQ125)/(AI$140-AI$139)*10)),1))</f>
        <v>3.5</v>
      </c>
      <c r="AJ123" s="52">
        <f t="shared" si="51"/>
        <v>6.8</v>
      </c>
      <c r="AK123" s="35">
        <f>'Indicator Data'!AK125+'Indicator Data'!AJ125*0.5+'Indicator Data'!AI125*0.25</f>
        <v>276009.05168068007</v>
      </c>
      <c r="AL123" s="42">
        <f>AK123/'Indicator Data'!BB125</f>
        <v>0.61563540340792111</v>
      </c>
      <c r="AM123" s="52">
        <f t="shared" si="52"/>
        <v>10</v>
      </c>
      <c r="AN123" s="42">
        <f>IF('Indicator Data'!AL125="No data","x",'Indicator Data'!AL125/'Indicator Data'!BB125)</f>
        <v>0.25175762604498453</v>
      </c>
      <c r="AO123" s="12">
        <f t="shared" si="53"/>
        <v>10</v>
      </c>
      <c r="AP123" s="52">
        <f t="shared" si="54"/>
        <v>10</v>
      </c>
      <c r="AQ123" s="36">
        <f t="shared" si="36"/>
        <v>8.5</v>
      </c>
      <c r="AR123" s="55">
        <f t="shared" si="55"/>
        <v>5.7</v>
      </c>
      <c r="AU123" s="11">
        <v>7.6</v>
      </c>
    </row>
    <row r="124" spans="1:47" s="11" customFormat="1" x14ac:dyDescent="0.25">
      <c r="A124" s="11" t="s">
        <v>439</v>
      </c>
      <c r="B124" s="30" t="s">
        <v>4</v>
      </c>
      <c r="C124" s="30" t="s">
        <v>568</v>
      </c>
      <c r="D124" s="12">
        <f>ROUND(IF('Indicator Data'!O126="No data",IF((0.1284*LN('Indicator Data'!BA126)-0.4735)&gt;D$140,0,IF((0.1284*LN('Indicator Data'!BA126)-0.4735)&lt;D$139,10,(D$140-(0.1284*LN('Indicator Data'!BA126)-0.4735))/(D$140-D$139)*10)),IF('Indicator Data'!O126&gt;D$140,0,IF('Indicator Data'!O126&lt;D$139,10,(D$140-'Indicator Data'!O126)/(D$140-D$139)*10))),1)</f>
        <v>8.5</v>
      </c>
      <c r="E124" s="12">
        <f>IF('Indicator Data'!P126="No data","x",ROUND(IF('Indicator Data'!P126&gt;E$140,10,IF('Indicator Data'!P126&lt;E$139,0,10-(E$140-'Indicator Data'!P126)/(E$140-E$139)*10)),1))</f>
        <v>10</v>
      </c>
      <c r="F124" s="52">
        <f t="shared" si="38"/>
        <v>9.4</v>
      </c>
      <c r="G124" s="12">
        <f>IF('Indicator Data'!AG126="No data","x",ROUND(IF('Indicator Data'!AG126&gt;G$140,10,IF('Indicator Data'!AG126&lt;G$139,0,10-(G$140-'Indicator Data'!AG126)/(G$140-G$139)*10)),1))</f>
        <v>9.3000000000000007</v>
      </c>
      <c r="H124" s="12">
        <f>IF('Indicator Data'!AH126="No data","x",ROUND(IF('Indicator Data'!AH126&gt;H$140,10,IF('Indicator Data'!AH126&lt;H$139,0,10-(H$140-'Indicator Data'!AH126)/(H$140-H$139)*10)),1))</f>
        <v>0</v>
      </c>
      <c r="I124" s="52">
        <f t="shared" si="39"/>
        <v>4.7</v>
      </c>
      <c r="J124" s="35">
        <f>SUM('Indicator Data'!R126,SUM('Indicator Data'!S126:T126)*1000000)</f>
        <v>2320002340</v>
      </c>
      <c r="K124" s="35">
        <f>J124/'Indicator Data'!BD126</f>
        <v>157.75656921151102</v>
      </c>
      <c r="L124" s="12">
        <f t="shared" si="40"/>
        <v>3.2</v>
      </c>
      <c r="M124" s="12">
        <f>IF('Indicator Data'!U126="No data","x",ROUND(IF('Indicator Data'!U126&gt;M$140,10,IF('Indicator Data'!U126&lt;M$139,0,10-(M$140-'Indicator Data'!U126)/(M$140-M$139)*10)),1))</f>
        <v>4.5</v>
      </c>
      <c r="N124" s="125">
        <f>'Indicator Data'!Q126/'Indicator Data'!BD126*1000000</f>
        <v>0</v>
      </c>
      <c r="O124" s="12">
        <f t="shared" si="41"/>
        <v>0</v>
      </c>
      <c r="P124" s="52">
        <f t="shared" si="42"/>
        <v>2.6</v>
      </c>
      <c r="Q124" s="45">
        <f t="shared" si="43"/>
        <v>6.5</v>
      </c>
      <c r="R124" s="35">
        <f>IF(AND('Indicator Data'!AM126="No data",'Indicator Data'!AN126="No data"),0,SUM('Indicator Data'!AM126:AO126))</f>
        <v>173317</v>
      </c>
      <c r="S124" s="12">
        <f t="shared" si="44"/>
        <v>7.5</v>
      </c>
      <c r="T124" s="41">
        <f>R124/'Indicator Data'!$BB126</f>
        <v>0.30096235995248977</v>
      </c>
      <c r="U124" s="12">
        <f t="shared" si="45"/>
        <v>10</v>
      </c>
      <c r="V124" s="13">
        <f t="shared" si="46"/>
        <v>8.8000000000000007</v>
      </c>
      <c r="W124" s="12">
        <f>IF('Indicator Data'!AB126="No data","x",ROUND(IF('Indicator Data'!AB126&gt;W$140,10,IF('Indicator Data'!AB126&lt;W$139,0,10-(W$140-'Indicator Data'!AB126)/(W$140-W$139)*10)),1))</f>
        <v>4.2</v>
      </c>
      <c r="X124" s="12">
        <f>IF('Indicator Data'!AA126="No data","x",ROUND(IF('Indicator Data'!AA126&gt;X$140,10,IF('Indicator Data'!AA126&lt;X$139,0,10-(X$140-'Indicator Data'!AA126)/(X$140-X$139)*10)),1))</f>
        <v>3.8</v>
      </c>
      <c r="Y124" s="12">
        <f>IF('Indicator Data'!AF126="No data","x",ROUND(IF('Indicator Data'!AF126&gt;Y$140,10,IF('Indicator Data'!AF126&lt;Y$139,0,10-(Y$140-'Indicator Data'!AF126)/(Y$140-Y$139)*10)),1))</f>
        <v>4.9000000000000004</v>
      </c>
      <c r="Z124" s="129">
        <f>IF('Indicator Data'!AC126="No data","x",'Indicator Data'!AC126/'Indicator Data'!$BB126*100000)</f>
        <v>0</v>
      </c>
      <c r="AA124" s="127">
        <f t="shared" si="47"/>
        <v>0</v>
      </c>
      <c r="AB124" s="129">
        <f>IF('Indicator Data'!AD126="No data","x",'Indicator Data'!AD126/'Indicator Data'!$BB126*100000)</f>
        <v>0.52094548131889507</v>
      </c>
      <c r="AC124" s="127">
        <f t="shared" si="48"/>
        <v>5.7</v>
      </c>
      <c r="AD124" s="52">
        <f t="shared" si="49"/>
        <v>3.7</v>
      </c>
      <c r="AE124" s="12">
        <f>IF('Indicator Data'!V126="No data","x",ROUND(IF('Indicator Data'!V126&gt;AE$140,10,IF('Indicator Data'!V126&lt;AE$139,0,10-(AE$140-'Indicator Data'!V126)/(AE$140-AE$139)*10)),1))</f>
        <v>8</v>
      </c>
      <c r="AF124" s="12">
        <f>IF('Indicator Data'!W126="No data","x",ROUND(IF('Indicator Data'!W126&gt;AF$140,10,IF('Indicator Data'!W126&lt;AF$139,0,10-(AF$140-'Indicator Data'!W126)/(AF$140-AF$139)*10)),1))</f>
        <v>8.3000000000000007</v>
      </c>
      <c r="AG124" s="52">
        <f t="shared" si="50"/>
        <v>8.1999999999999993</v>
      </c>
      <c r="AH124" s="12">
        <f>IF('Indicator Data'!AP126="No data","x",ROUND(IF('Indicator Data'!AP126&gt;AH$140,10,IF('Indicator Data'!AP126&lt;AH$139,0,10-(AH$140-'Indicator Data'!AP126)/(AH$140-AH$139)*10)),1))</f>
        <v>10</v>
      </c>
      <c r="AI124" s="12">
        <f>IF('Indicator Data'!AQ126="No data","x",ROUND(IF('Indicator Data'!AQ126&gt;AI$140,10,IF('Indicator Data'!AQ126&lt;AI$139,0,10-(AI$140-'Indicator Data'!AQ126)/(AI$140-AI$139)*10)),1))</f>
        <v>3.5</v>
      </c>
      <c r="AJ124" s="52">
        <f t="shared" si="51"/>
        <v>6.8</v>
      </c>
      <c r="AK124" s="35">
        <f>'Indicator Data'!AK126+'Indicator Data'!AJ126*0.5+'Indicator Data'!AI126*0.25</f>
        <v>354529.65357293998</v>
      </c>
      <c r="AL124" s="42">
        <f>AK124/'Indicator Data'!BB126</f>
        <v>0.61563540340792111</v>
      </c>
      <c r="AM124" s="52">
        <f t="shared" si="52"/>
        <v>10</v>
      </c>
      <c r="AN124" s="42">
        <f>IF('Indicator Data'!AL126="No data","x",'Indicator Data'!AL126/'Indicator Data'!BB126)</f>
        <v>0.27652654390875814</v>
      </c>
      <c r="AO124" s="12">
        <f t="shared" si="53"/>
        <v>10</v>
      </c>
      <c r="AP124" s="52">
        <f t="shared" si="54"/>
        <v>10</v>
      </c>
      <c r="AQ124" s="36">
        <f t="shared" si="36"/>
        <v>8.5</v>
      </c>
      <c r="AR124" s="55">
        <f t="shared" si="55"/>
        <v>8.6999999999999993</v>
      </c>
      <c r="AU124" s="11">
        <v>7.8</v>
      </c>
    </row>
    <row r="125" spans="1:47" s="11" customFormat="1" x14ac:dyDescent="0.25">
      <c r="A125" s="11" t="s">
        <v>440</v>
      </c>
      <c r="B125" s="30" t="s">
        <v>4</v>
      </c>
      <c r="C125" s="30" t="s">
        <v>569</v>
      </c>
      <c r="D125" s="12">
        <f>ROUND(IF('Indicator Data'!O127="No data",IF((0.1284*LN('Indicator Data'!BA127)-0.4735)&gt;D$140,0,IF((0.1284*LN('Indicator Data'!BA127)-0.4735)&lt;D$139,10,(D$140-(0.1284*LN('Indicator Data'!BA127)-0.4735))/(D$140-D$139)*10)),IF('Indicator Data'!O127&gt;D$140,0,IF('Indicator Data'!O127&lt;D$139,10,(D$140-'Indicator Data'!O127)/(D$140-D$139)*10))),1)</f>
        <v>8.5</v>
      </c>
      <c r="E125" s="12">
        <f>IF('Indicator Data'!P127="No data","x",ROUND(IF('Indicator Data'!P127&gt;E$140,10,IF('Indicator Data'!P127&lt;E$139,0,10-(E$140-'Indicator Data'!P127)/(E$140-E$139)*10)),1))</f>
        <v>8.6999999999999993</v>
      </c>
      <c r="F125" s="52">
        <f t="shared" si="38"/>
        <v>8.6</v>
      </c>
      <c r="G125" s="12">
        <f>IF('Indicator Data'!AG127="No data","x",ROUND(IF('Indicator Data'!AG127&gt;G$140,10,IF('Indicator Data'!AG127&lt;G$139,0,10-(G$140-'Indicator Data'!AG127)/(G$140-G$139)*10)),1))</f>
        <v>9.3000000000000007</v>
      </c>
      <c r="H125" s="12">
        <f>IF('Indicator Data'!AH127="No data","x",ROUND(IF('Indicator Data'!AH127&gt;H$140,10,IF('Indicator Data'!AH127&lt;H$139,0,10-(H$140-'Indicator Data'!AH127)/(H$140-H$139)*10)),1))</f>
        <v>6.3</v>
      </c>
      <c r="I125" s="52">
        <f t="shared" si="39"/>
        <v>7.8</v>
      </c>
      <c r="J125" s="35">
        <f>SUM('Indicator Data'!R127,SUM('Indicator Data'!S127:T127)*1000000)</f>
        <v>2320002340</v>
      </c>
      <c r="K125" s="35">
        <f>J125/'Indicator Data'!BD127</f>
        <v>157.75656921151102</v>
      </c>
      <c r="L125" s="12">
        <f t="shared" si="40"/>
        <v>3.2</v>
      </c>
      <c r="M125" s="12">
        <f>IF('Indicator Data'!U127="No data","x",ROUND(IF('Indicator Data'!U127&gt;M$140,10,IF('Indicator Data'!U127&lt;M$139,0,10-(M$140-'Indicator Data'!U127)/(M$140-M$139)*10)),1))</f>
        <v>4.5</v>
      </c>
      <c r="N125" s="125">
        <f>'Indicator Data'!Q127/'Indicator Data'!BD127*1000000</f>
        <v>0</v>
      </c>
      <c r="O125" s="12">
        <f t="shared" si="41"/>
        <v>0</v>
      </c>
      <c r="P125" s="52">
        <f t="shared" si="42"/>
        <v>2.6</v>
      </c>
      <c r="Q125" s="45">
        <f t="shared" si="43"/>
        <v>6.9</v>
      </c>
      <c r="R125" s="35">
        <f>IF(AND('Indicator Data'!AM127="No data",'Indicator Data'!AN127="No data"),0,SUM('Indicator Data'!AM127:AO127))</f>
        <v>1218</v>
      </c>
      <c r="S125" s="12">
        <f t="shared" si="44"/>
        <v>0.3</v>
      </c>
      <c r="T125" s="41">
        <f>R125/'Indicator Data'!$BB127</f>
        <v>1.3128508480714674E-3</v>
      </c>
      <c r="U125" s="12">
        <f t="shared" si="45"/>
        <v>3.4</v>
      </c>
      <c r="V125" s="13">
        <f t="shared" si="46"/>
        <v>1.9</v>
      </c>
      <c r="W125" s="12">
        <f>IF('Indicator Data'!AB127="No data","x",ROUND(IF('Indicator Data'!AB127&gt;W$140,10,IF('Indicator Data'!AB127&lt;W$139,0,10-(W$140-'Indicator Data'!AB127)/(W$140-W$139)*10)),1))</f>
        <v>5.4</v>
      </c>
      <c r="X125" s="12">
        <f>IF('Indicator Data'!AA127="No data","x",ROUND(IF('Indicator Data'!AA127&gt;X$140,10,IF('Indicator Data'!AA127&lt;X$139,0,10-(X$140-'Indicator Data'!AA127)/(X$140-X$139)*10)),1))</f>
        <v>3.8</v>
      </c>
      <c r="Y125" s="12">
        <f>IF('Indicator Data'!AF127="No data","x",ROUND(IF('Indicator Data'!AF127&gt;Y$140,10,IF('Indicator Data'!AF127&lt;Y$139,0,10-(Y$140-'Indicator Data'!AF127)/(Y$140-Y$139)*10)),1))</f>
        <v>4.9000000000000004</v>
      </c>
      <c r="Z125" s="129">
        <f>IF('Indicator Data'!AC127="No data","x",'Indicator Data'!AC127/'Indicator Data'!$BB127*100000)</f>
        <v>0</v>
      </c>
      <c r="AA125" s="127">
        <f t="shared" si="47"/>
        <v>0</v>
      </c>
      <c r="AB125" s="129">
        <f>IF('Indicator Data'!AD127="No data","x",'Indicator Data'!AD127/'Indicator Data'!$BB127*100000)</f>
        <v>0</v>
      </c>
      <c r="AC125" s="127">
        <f t="shared" si="48"/>
        <v>0</v>
      </c>
      <c r="AD125" s="52">
        <f t="shared" si="49"/>
        <v>2.8</v>
      </c>
      <c r="AE125" s="12">
        <f>IF('Indicator Data'!V127="No data","x",ROUND(IF('Indicator Data'!V127&gt;AE$140,10,IF('Indicator Data'!V127&lt;AE$139,0,10-(AE$140-'Indicator Data'!V127)/(AE$140-AE$139)*10)),1))</f>
        <v>10</v>
      </c>
      <c r="AF125" s="12">
        <f>IF('Indicator Data'!W127="No data","x",ROUND(IF('Indicator Data'!W127&gt;AF$140,10,IF('Indicator Data'!W127&lt;AF$139,0,10-(AF$140-'Indicator Data'!W127)/(AF$140-AF$139)*10)),1))</f>
        <v>3.2</v>
      </c>
      <c r="AG125" s="52">
        <f t="shared" si="50"/>
        <v>6.6</v>
      </c>
      <c r="AH125" s="12">
        <f>IF('Indicator Data'!AP127="No data","x",ROUND(IF('Indicator Data'!AP127&gt;AH$140,10,IF('Indicator Data'!AP127&lt;AH$139,0,10-(AH$140-'Indicator Data'!AP127)/(AH$140-AH$139)*10)),1))</f>
        <v>0.9</v>
      </c>
      <c r="AI125" s="12">
        <f>IF('Indicator Data'!AQ127="No data","x",ROUND(IF('Indicator Data'!AQ127&gt;AI$140,10,IF('Indicator Data'!AQ127&lt;AI$139,0,10-(AI$140-'Indicator Data'!AQ127)/(AI$140-AI$139)*10)),1))</f>
        <v>3.5</v>
      </c>
      <c r="AJ125" s="52">
        <f t="shared" si="51"/>
        <v>2.2000000000000002</v>
      </c>
      <c r="AK125" s="35">
        <f>'Indicator Data'!AK127+'Indicator Data'!AJ127*0.5+'Indicator Data'!AI127*0.25</f>
        <v>0</v>
      </c>
      <c r="AL125" s="42">
        <f>AK125/'Indicator Data'!BB127</f>
        <v>0</v>
      </c>
      <c r="AM125" s="52">
        <f t="shared" si="52"/>
        <v>0</v>
      </c>
      <c r="AN125" s="42">
        <f>IF('Indicator Data'!AL127="No data","x",'Indicator Data'!AL127/'Indicator Data'!BB127)</f>
        <v>0</v>
      </c>
      <c r="AO125" s="12">
        <f t="shared" si="53"/>
        <v>0</v>
      </c>
      <c r="AP125" s="52">
        <f t="shared" si="54"/>
        <v>0</v>
      </c>
      <c r="AQ125" s="36">
        <f t="shared" si="36"/>
        <v>2.7</v>
      </c>
      <c r="AR125" s="55">
        <f t="shared" si="55"/>
        <v>2.2999999999999998</v>
      </c>
      <c r="AU125" s="11">
        <v>3.1</v>
      </c>
    </row>
    <row r="126" spans="1:47" s="11" customFormat="1" x14ac:dyDescent="0.25">
      <c r="A126" s="11" t="s">
        <v>441</v>
      </c>
      <c r="B126" s="30" t="s">
        <v>4</v>
      </c>
      <c r="C126" s="30" t="s">
        <v>570</v>
      </c>
      <c r="D126" s="12">
        <f>ROUND(IF('Indicator Data'!O128="No data",IF((0.1284*LN('Indicator Data'!BA128)-0.4735)&gt;D$140,0,IF((0.1284*LN('Indicator Data'!BA128)-0.4735)&lt;D$139,10,(D$140-(0.1284*LN('Indicator Data'!BA128)-0.4735))/(D$140-D$139)*10)),IF('Indicator Data'!O128&gt;D$140,0,IF('Indicator Data'!O128&lt;D$139,10,(D$140-'Indicator Data'!O128)/(D$140-D$139)*10))),1)</f>
        <v>8.5</v>
      </c>
      <c r="E126" s="12">
        <f>IF('Indicator Data'!P128="No data","x",ROUND(IF('Indicator Data'!P128&gt;E$140,10,IF('Indicator Data'!P128&lt;E$139,0,10-(E$140-'Indicator Data'!P128)/(E$140-E$139)*10)),1))</f>
        <v>10</v>
      </c>
      <c r="F126" s="52">
        <f t="shared" si="38"/>
        <v>9.4</v>
      </c>
      <c r="G126" s="12">
        <f>IF('Indicator Data'!AG128="No data","x",ROUND(IF('Indicator Data'!AG128&gt;G$140,10,IF('Indicator Data'!AG128&lt;G$139,0,10-(G$140-'Indicator Data'!AG128)/(G$140-G$139)*10)),1))</f>
        <v>9.3000000000000007</v>
      </c>
      <c r="H126" s="12">
        <f>IF('Indicator Data'!AH128="No data","x",ROUND(IF('Indicator Data'!AH128&gt;H$140,10,IF('Indicator Data'!AH128&lt;H$139,0,10-(H$140-'Indicator Data'!AH128)/(H$140-H$139)*10)),1))</f>
        <v>0.8</v>
      </c>
      <c r="I126" s="52">
        <f t="shared" si="39"/>
        <v>5.0999999999999996</v>
      </c>
      <c r="J126" s="35">
        <f>SUM('Indicator Data'!R128,SUM('Indicator Data'!S128:T128)*1000000)</f>
        <v>2320002340</v>
      </c>
      <c r="K126" s="35">
        <f>J126/'Indicator Data'!BD128</f>
        <v>157.75656921151102</v>
      </c>
      <c r="L126" s="12">
        <f t="shared" si="40"/>
        <v>3.2</v>
      </c>
      <c r="M126" s="12">
        <f>IF('Indicator Data'!U128="No data","x",ROUND(IF('Indicator Data'!U128&gt;M$140,10,IF('Indicator Data'!U128&lt;M$139,0,10-(M$140-'Indicator Data'!U128)/(M$140-M$139)*10)),1))</f>
        <v>4.5</v>
      </c>
      <c r="N126" s="125">
        <f>'Indicator Data'!Q128/'Indicator Data'!BD128*1000000</f>
        <v>0</v>
      </c>
      <c r="O126" s="12">
        <f t="shared" si="41"/>
        <v>0</v>
      </c>
      <c r="P126" s="52">
        <f t="shared" si="42"/>
        <v>2.6</v>
      </c>
      <c r="Q126" s="45">
        <f t="shared" si="43"/>
        <v>6.6</v>
      </c>
      <c r="R126" s="35">
        <f>IF(AND('Indicator Data'!AM128="No data",'Indicator Data'!AN128="No data"),0,SUM('Indicator Data'!AM128:AO128))</f>
        <v>77380</v>
      </c>
      <c r="S126" s="12">
        <f t="shared" si="44"/>
        <v>6.3</v>
      </c>
      <c r="T126" s="41">
        <f>R126/'Indicator Data'!$BB128</f>
        <v>7.4041470112621882E-2</v>
      </c>
      <c r="U126" s="12">
        <f t="shared" si="45"/>
        <v>9.1999999999999993</v>
      </c>
      <c r="V126" s="13">
        <f t="shared" si="46"/>
        <v>7.8</v>
      </c>
      <c r="W126" s="12">
        <f>IF('Indicator Data'!AB128="No data","x",ROUND(IF('Indicator Data'!AB128&gt;W$140,10,IF('Indicator Data'!AB128&lt;W$139,0,10-(W$140-'Indicator Data'!AB128)/(W$140-W$139)*10)),1))</f>
        <v>0.2</v>
      </c>
      <c r="X126" s="12">
        <f>IF('Indicator Data'!AA128="No data","x",ROUND(IF('Indicator Data'!AA128&gt;X$140,10,IF('Indicator Data'!AA128&lt;X$139,0,10-(X$140-'Indicator Data'!AA128)/(X$140-X$139)*10)),1))</f>
        <v>3.8</v>
      </c>
      <c r="Y126" s="12">
        <f>IF('Indicator Data'!AF128="No data","x",ROUND(IF('Indicator Data'!AF128&gt;Y$140,10,IF('Indicator Data'!AF128&lt;Y$139,0,10-(Y$140-'Indicator Data'!AF128)/(Y$140-Y$139)*10)),1))</f>
        <v>4.9000000000000004</v>
      </c>
      <c r="Z126" s="129">
        <f>IF('Indicator Data'!AC128="No data","x",'Indicator Data'!AC128/'Indicator Data'!$BB128*100000)</f>
        <v>0</v>
      </c>
      <c r="AA126" s="127">
        <f t="shared" si="47"/>
        <v>0</v>
      </c>
      <c r="AB126" s="129">
        <f>IF('Indicator Data'!AD128="No data","x",'Indicator Data'!AD128/'Indicator Data'!$BB128*100000)</f>
        <v>9.5685539044484208E-2</v>
      </c>
      <c r="AC126" s="127">
        <f t="shared" si="48"/>
        <v>3.3</v>
      </c>
      <c r="AD126" s="52">
        <f t="shared" si="49"/>
        <v>2.4</v>
      </c>
      <c r="AE126" s="12">
        <f>IF('Indicator Data'!V128="No data","x",ROUND(IF('Indicator Data'!V128&gt;AE$140,10,IF('Indicator Data'!V128&lt;AE$139,0,10-(AE$140-'Indicator Data'!V128)/(AE$140-AE$139)*10)),1))</f>
        <v>10</v>
      </c>
      <c r="AF126" s="12">
        <f>IF('Indicator Data'!W128="No data","x",ROUND(IF('Indicator Data'!W128&gt;AF$140,10,IF('Indicator Data'!W128&lt;AF$139,0,10-(AF$140-'Indicator Data'!W128)/(AF$140-AF$139)*10)),1))</f>
        <v>3.7</v>
      </c>
      <c r="AG126" s="52">
        <f t="shared" si="50"/>
        <v>6.9</v>
      </c>
      <c r="AH126" s="12">
        <f>IF('Indicator Data'!AP128="No data","x",ROUND(IF('Indicator Data'!AP128&gt;AH$140,10,IF('Indicator Data'!AP128&lt;AH$139,0,10-(AH$140-'Indicator Data'!AP128)/(AH$140-AH$139)*10)),1))</f>
        <v>2.1</v>
      </c>
      <c r="AI126" s="12">
        <f>IF('Indicator Data'!AQ128="No data","x",ROUND(IF('Indicator Data'!AQ128&gt;AI$140,10,IF('Indicator Data'!AQ128&lt;AI$139,0,10-(AI$140-'Indicator Data'!AQ128)/(AI$140-AI$139)*10)),1))</f>
        <v>3.5</v>
      </c>
      <c r="AJ126" s="52">
        <f t="shared" si="51"/>
        <v>2.8</v>
      </c>
      <c r="AK126" s="35">
        <f>'Indicator Data'!AK128+'Indicator Data'!AJ128*0.5+'Indicator Data'!AI128*0.25</f>
        <v>0</v>
      </c>
      <c r="AL126" s="42">
        <f>AK126/'Indicator Data'!BB128</f>
        <v>0</v>
      </c>
      <c r="AM126" s="52">
        <f t="shared" si="52"/>
        <v>0</v>
      </c>
      <c r="AN126" s="42">
        <f>IF('Indicator Data'!AL128="No data","x",'Indicator Data'!AL128/'Indicator Data'!BB128)</f>
        <v>5.7191246686888212E-3</v>
      </c>
      <c r="AO126" s="12">
        <f t="shared" si="53"/>
        <v>0.3</v>
      </c>
      <c r="AP126" s="52">
        <f t="shared" si="54"/>
        <v>0.3</v>
      </c>
      <c r="AQ126" s="36">
        <f t="shared" si="36"/>
        <v>2.9</v>
      </c>
      <c r="AR126" s="55">
        <f t="shared" si="55"/>
        <v>5.9</v>
      </c>
      <c r="AU126" s="11">
        <v>4</v>
      </c>
    </row>
    <row r="127" spans="1:47" s="11" customFormat="1" x14ac:dyDescent="0.25">
      <c r="A127" s="11" t="s">
        <v>442</v>
      </c>
      <c r="B127" s="30" t="s">
        <v>4</v>
      </c>
      <c r="C127" s="30" t="s">
        <v>571</v>
      </c>
      <c r="D127" s="12">
        <f>ROUND(IF('Indicator Data'!O129="No data",IF((0.1284*LN('Indicator Data'!BA129)-0.4735)&gt;D$140,0,IF((0.1284*LN('Indicator Data'!BA129)-0.4735)&lt;D$139,10,(D$140-(0.1284*LN('Indicator Data'!BA129)-0.4735))/(D$140-D$139)*10)),IF('Indicator Data'!O129&gt;D$140,0,IF('Indicator Data'!O129&lt;D$139,10,(D$140-'Indicator Data'!O129)/(D$140-D$139)*10))),1)</f>
        <v>8.5</v>
      </c>
      <c r="E127" s="12">
        <f>IF('Indicator Data'!P129="No data","x",ROUND(IF('Indicator Data'!P129&gt;E$140,10,IF('Indicator Data'!P129&lt;E$139,0,10-(E$140-'Indicator Data'!P129)/(E$140-E$139)*10)),1))</f>
        <v>10</v>
      </c>
      <c r="F127" s="52">
        <f t="shared" si="38"/>
        <v>9.4</v>
      </c>
      <c r="G127" s="12">
        <f>IF('Indicator Data'!AG129="No data","x",ROUND(IF('Indicator Data'!AG129&gt;G$140,10,IF('Indicator Data'!AG129&lt;G$139,0,10-(G$140-'Indicator Data'!AG129)/(G$140-G$139)*10)),1))</f>
        <v>9.3000000000000007</v>
      </c>
      <c r="H127" s="12">
        <f>IF('Indicator Data'!AH129="No data","x",ROUND(IF('Indicator Data'!AH129&gt;H$140,10,IF('Indicator Data'!AH129&lt;H$139,0,10-(H$140-'Indicator Data'!AH129)/(H$140-H$139)*10)),1))</f>
        <v>3.9</v>
      </c>
      <c r="I127" s="52">
        <f t="shared" si="39"/>
        <v>6.6</v>
      </c>
      <c r="J127" s="35">
        <f>SUM('Indicator Data'!R129,SUM('Indicator Data'!S129:T129)*1000000)</f>
        <v>2320002340</v>
      </c>
      <c r="K127" s="35">
        <f>J127/'Indicator Data'!BD129</f>
        <v>157.75656921151102</v>
      </c>
      <c r="L127" s="12">
        <f t="shared" si="40"/>
        <v>3.2</v>
      </c>
      <c r="M127" s="12">
        <f>IF('Indicator Data'!U129="No data","x",ROUND(IF('Indicator Data'!U129&gt;M$140,10,IF('Indicator Data'!U129&lt;M$139,0,10-(M$140-'Indicator Data'!U129)/(M$140-M$139)*10)),1))</f>
        <v>4.5</v>
      </c>
      <c r="N127" s="125">
        <f>'Indicator Data'!Q129/'Indicator Data'!BD129*1000000</f>
        <v>0</v>
      </c>
      <c r="O127" s="12">
        <f t="shared" si="41"/>
        <v>0</v>
      </c>
      <c r="P127" s="52">
        <f t="shared" si="42"/>
        <v>2.6</v>
      </c>
      <c r="Q127" s="45">
        <f t="shared" si="43"/>
        <v>7</v>
      </c>
      <c r="R127" s="35">
        <f>IF(AND('Indicator Data'!AM129="No data",'Indicator Data'!AN129="No data"),0,SUM('Indicator Data'!AM129:AO129))</f>
        <v>8087</v>
      </c>
      <c r="S127" s="12">
        <f t="shared" si="44"/>
        <v>3</v>
      </c>
      <c r="T127" s="41">
        <f>R127/'Indicator Data'!$BB129</f>
        <v>9.6494368079419624E-3</v>
      </c>
      <c r="U127" s="12">
        <f t="shared" si="45"/>
        <v>5.6</v>
      </c>
      <c r="V127" s="13">
        <f t="shared" si="46"/>
        <v>4.3</v>
      </c>
      <c r="W127" s="12">
        <f>IF('Indicator Data'!AB129="No data","x",ROUND(IF('Indicator Data'!AB129&gt;W$140,10,IF('Indicator Data'!AB129&lt;W$139,0,10-(W$140-'Indicator Data'!AB129)/(W$140-W$139)*10)),1))</f>
        <v>1.2</v>
      </c>
      <c r="X127" s="12">
        <f>IF('Indicator Data'!AA129="No data","x",ROUND(IF('Indicator Data'!AA129&gt;X$140,10,IF('Indicator Data'!AA129&lt;X$139,0,10-(X$140-'Indicator Data'!AA129)/(X$140-X$139)*10)),1))</f>
        <v>3.8</v>
      </c>
      <c r="Y127" s="12">
        <f>IF('Indicator Data'!AF129="No data","x",ROUND(IF('Indicator Data'!AF129&gt;Y$140,10,IF('Indicator Data'!AF129&lt;Y$139,0,10-(Y$140-'Indicator Data'!AF129)/(Y$140-Y$139)*10)),1))</f>
        <v>4.9000000000000004</v>
      </c>
      <c r="Z127" s="129">
        <f>IF('Indicator Data'!AC129="No data","x",'Indicator Data'!AC129/'Indicator Data'!$BB129*100000)</f>
        <v>0</v>
      </c>
      <c r="AA127" s="127">
        <f t="shared" si="47"/>
        <v>0</v>
      </c>
      <c r="AB127" s="129">
        <f>IF('Indicator Data'!AD129="No data","x",'Indicator Data'!AD129/'Indicator Data'!$BB129*100000)</f>
        <v>0</v>
      </c>
      <c r="AC127" s="127">
        <f t="shared" si="48"/>
        <v>0</v>
      </c>
      <c r="AD127" s="52">
        <f t="shared" si="49"/>
        <v>2</v>
      </c>
      <c r="AE127" s="12">
        <f>IF('Indicator Data'!V129="No data","x",ROUND(IF('Indicator Data'!V129&gt;AE$140,10,IF('Indicator Data'!V129&lt;AE$139,0,10-(AE$140-'Indicator Data'!V129)/(AE$140-AE$139)*10)),1))</f>
        <v>10</v>
      </c>
      <c r="AF127" s="12">
        <f>IF('Indicator Data'!W129="No data","x",ROUND(IF('Indicator Data'!W129&gt;AF$140,10,IF('Indicator Data'!W129&lt;AF$139,0,10-(AF$140-'Indicator Data'!W129)/(AF$140-AF$139)*10)),1))</f>
        <v>3.2</v>
      </c>
      <c r="AG127" s="52">
        <f t="shared" si="50"/>
        <v>6.6</v>
      </c>
      <c r="AH127" s="12">
        <f>IF('Indicator Data'!AP129="No data","x",ROUND(IF('Indicator Data'!AP129&gt;AH$140,10,IF('Indicator Data'!AP129&lt;AH$139,0,10-(AH$140-'Indicator Data'!AP129)/(AH$140-AH$139)*10)),1))</f>
        <v>0.6</v>
      </c>
      <c r="AI127" s="12">
        <f>IF('Indicator Data'!AQ129="No data","x",ROUND(IF('Indicator Data'!AQ129&gt;AI$140,10,IF('Indicator Data'!AQ129&lt;AI$139,0,10-(AI$140-'Indicator Data'!AQ129)/(AI$140-AI$139)*10)),1))</f>
        <v>3.5</v>
      </c>
      <c r="AJ127" s="52">
        <f t="shared" si="51"/>
        <v>2.1</v>
      </c>
      <c r="AK127" s="35">
        <f>'Indicator Data'!AK129+'Indicator Data'!AJ129*0.5+'Indicator Data'!AI129*0.25</f>
        <v>0</v>
      </c>
      <c r="AL127" s="42">
        <f>AK127/'Indicator Data'!BB129</f>
        <v>0</v>
      </c>
      <c r="AM127" s="52">
        <f t="shared" si="52"/>
        <v>0</v>
      </c>
      <c r="AN127" s="42">
        <f>IF('Indicator Data'!AL129="No data","x",'Indicator Data'!AL129/'Indicator Data'!BB129)</f>
        <v>3.5605192821687669E-3</v>
      </c>
      <c r="AO127" s="12">
        <f t="shared" si="53"/>
        <v>0.2</v>
      </c>
      <c r="AP127" s="52">
        <f t="shared" si="54"/>
        <v>0.2</v>
      </c>
      <c r="AQ127" s="36">
        <f t="shared" si="36"/>
        <v>2.6</v>
      </c>
      <c r="AR127" s="55">
        <f t="shared" si="55"/>
        <v>3.5</v>
      </c>
      <c r="AU127" s="11">
        <v>4</v>
      </c>
    </row>
    <row r="128" spans="1:47" s="11" customFormat="1" x14ac:dyDescent="0.25">
      <c r="A128" s="11" t="s">
        <v>444</v>
      </c>
      <c r="B128" s="30" t="s">
        <v>4</v>
      </c>
      <c r="C128" s="30" t="s">
        <v>573</v>
      </c>
      <c r="D128" s="12">
        <f>ROUND(IF('Indicator Data'!O130="No data",IF((0.1284*LN('Indicator Data'!BA130)-0.4735)&gt;D$140,0,IF((0.1284*LN('Indicator Data'!BA130)-0.4735)&lt;D$139,10,(D$140-(0.1284*LN('Indicator Data'!BA130)-0.4735))/(D$140-D$139)*10)),IF('Indicator Data'!O130&gt;D$140,0,IF('Indicator Data'!O130&lt;D$139,10,(D$140-'Indicator Data'!O130)/(D$140-D$139)*10))),1)</f>
        <v>8.5</v>
      </c>
      <c r="E128" s="12">
        <f>IF('Indicator Data'!P130="No data","x",ROUND(IF('Indicator Data'!P130&gt;E$140,10,IF('Indicator Data'!P130&lt;E$139,0,10-(E$140-'Indicator Data'!P130)/(E$140-E$139)*10)),1))</f>
        <v>10</v>
      </c>
      <c r="F128" s="52">
        <f t="shared" si="38"/>
        <v>9.4</v>
      </c>
      <c r="G128" s="12">
        <f>IF('Indicator Data'!AG130="No data","x",ROUND(IF('Indicator Data'!AG130&gt;G$140,10,IF('Indicator Data'!AG130&lt;G$139,0,10-(G$140-'Indicator Data'!AG130)/(G$140-G$139)*10)),1))</f>
        <v>9.3000000000000007</v>
      </c>
      <c r="H128" s="12">
        <f>IF('Indicator Data'!AH130="No data","x",ROUND(IF('Indicator Data'!AH130&gt;H$140,10,IF('Indicator Data'!AH130&lt;H$139,0,10-(H$140-'Indicator Data'!AH130)/(H$140-H$139)*10)),1))</f>
        <v>0</v>
      </c>
      <c r="I128" s="52">
        <f t="shared" si="39"/>
        <v>4.7</v>
      </c>
      <c r="J128" s="35">
        <f>SUM('Indicator Data'!R130,SUM('Indicator Data'!S130:T130)*1000000)</f>
        <v>2320002340</v>
      </c>
      <c r="K128" s="35">
        <f>J128/'Indicator Data'!BD130</f>
        <v>157.75656921151102</v>
      </c>
      <c r="L128" s="12">
        <f t="shared" si="40"/>
        <v>3.2</v>
      </c>
      <c r="M128" s="12">
        <f>IF('Indicator Data'!U130="No data","x",ROUND(IF('Indicator Data'!U130&gt;M$140,10,IF('Indicator Data'!U130&lt;M$139,0,10-(M$140-'Indicator Data'!U130)/(M$140-M$139)*10)),1))</f>
        <v>4.5</v>
      </c>
      <c r="N128" s="125">
        <f>'Indicator Data'!Q130/'Indicator Data'!BD130*1000000</f>
        <v>0</v>
      </c>
      <c r="O128" s="12">
        <f t="shared" si="41"/>
        <v>0</v>
      </c>
      <c r="P128" s="52">
        <f t="shared" si="42"/>
        <v>2.6</v>
      </c>
      <c r="Q128" s="45">
        <f t="shared" si="43"/>
        <v>6.5</v>
      </c>
      <c r="R128" s="35">
        <f>IF(AND('Indicator Data'!AM130="No data",'Indicator Data'!AN130="No data"),0,SUM('Indicator Data'!AM130:AO130))</f>
        <v>1315</v>
      </c>
      <c r="S128" s="12">
        <f t="shared" si="44"/>
        <v>0.4</v>
      </c>
      <c r="T128" s="41">
        <f>R128/'Indicator Data'!$BB130</f>
        <v>1.2758492887261494E-3</v>
      </c>
      <c r="U128" s="12">
        <f t="shared" si="45"/>
        <v>3.4</v>
      </c>
      <c r="V128" s="13">
        <f t="shared" si="46"/>
        <v>1.9</v>
      </c>
      <c r="W128" s="12">
        <f>IF('Indicator Data'!AB130="No data","x",ROUND(IF('Indicator Data'!AB130&gt;W$140,10,IF('Indicator Data'!AB130&lt;W$139,0,10-(W$140-'Indicator Data'!AB130)/(W$140-W$139)*10)),1))</f>
        <v>1.4</v>
      </c>
      <c r="X128" s="12">
        <f>IF('Indicator Data'!AA130="No data","x",ROUND(IF('Indicator Data'!AA130&gt;X$140,10,IF('Indicator Data'!AA130&lt;X$139,0,10-(X$140-'Indicator Data'!AA130)/(X$140-X$139)*10)),1))</f>
        <v>3.8</v>
      </c>
      <c r="Y128" s="12">
        <f>IF('Indicator Data'!AF130="No data","x",ROUND(IF('Indicator Data'!AF130&gt;Y$140,10,IF('Indicator Data'!AF130&lt;Y$139,0,10-(Y$140-'Indicator Data'!AF130)/(Y$140-Y$139)*10)),1))</f>
        <v>4.9000000000000004</v>
      </c>
      <c r="Z128" s="129">
        <f>IF('Indicator Data'!AC130="No data","x",'Indicator Data'!AC130/'Indicator Data'!$BB130*100000)</f>
        <v>0</v>
      </c>
      <c r="AA128" s="127">
        <f t="shared" si="47"/>
        <v>0</v>
      </c>
      <c r="AB128" s="129">
        <f>IF('Indicator Data'!AD130="No data","x",'Indicator Data'!AD130/'Indicator Data'!$BB130*100000)</f>
        <v>0.29106827879684016</v>
      </c>
      <c r="AC128" s="127">
        <f t="shared" si="48"/>
        <v>4.9000000000000004</v>
      </c>
      <c r="AD128" s="52">
        <f t="shared" si="49"/>
        <v>3</v>
      </c>
      <c r="AE128" s="12">
        <f>IF('Indicator Data'!V130="No data","x",ROUND(IF('Indicator Data'!V130&gt;AE$140,10,IF('Indicator Data'!V130&lt;AE$139,0,10-(AE$140-'Indicator Data'!V130)/(AE$140-AE$139)*10)),1))</f>
        <v>10</v>
      </c>
      <c r="AF128" s="12">
        <f>IF('Indicator Data'!W130="No data","x",ROUND(IF('Indicator Data'!W130&gt;AF$140,10,IF('Indicator Data'!W130&lt;AF$139,0,10-(AF$140-'Indicator Data'!W130)/(AF$140-AF$139)*10)),1))</f>
        <v>3.6</v>
      </c>
      <c r="AG128" s="52">
        <f t="shared" si="50"/>
        <v>6.8</v>
      </c>
      <c r="AH128" s="12">
        <f>IF('Indicator Data'!AP130="No data","x",ROUND(IF('Indicator Data'!AP130&gt;AH$140,10,IF('Indicator Data'!AP130&lt;AH$139,0,10-(AH$140-'Indicator Data'!AP130)/(AH$140-AH$139)*10)),1))</f>
        <v>1.5</v>
      </c>
      <c r="AI128" s="12">
        <f>IF('Indicator Data'!AQ130="No data","x",ROUND(IF('Indicator Data'!AQ130&gt;AI$140,10,IF('Indicator Data'!AQ130&lt;AI$139,0,10-(AI$140-'Indicator Data'!AQ130)/(AI$140-AI$139)*10)),1))</f>
        <v>3.5</v>
      </c>
      <c r="AJ128" s="52">
        <f t="shared" si="51"/>
        <v>2.5</v>
      </c>
      <c r="AK128" s="35">
        <f>'Indicator Data'!AK130+'Indicator Data'!AJ130*0.5+'Indicator Data'!AI130*0.25</f>
        <v>0</v>
      </c>
      <c r="AL128" s="42">
        <f>AK128/'Indicator Data'!BB130</f>
        <v>0</v>
      </c>
      <c r="AM128" s="52">
        <f t="shared" si="52"/>
        <v>0</v>
      </c>
      <c r="AN128" s="42">
        <f>IF('Indicator Data'!AL130="No data","x",'Indicator Data'!AL130/'Indicator Data'!BB130)</f>
        <v>0</v>
      </c>
      <c r="AO128" s="12">
        <f t="shared" si="53"/>
        <v>0</v>
      </c>
      <c r="AP128" s="52">
        <f t="shared" si="54"/>
        <v>0</v>
      </c>
      <c r="AQ128" s="36">
        <f t="shared" si="36"/>
        <v>2.9</v>
      </c>
      <c r="AR128" s="55">
        <f t="shared" si="55"/>
        <v>2.4</v>
      </c>
      <c r="AU128" s="11">
        <v>3.1</v>
      </c>
    </row>
    <row r="129" spans="1:47" s="11" customFormat="1" x14ac:dyDescent="0.25">
      <c r="A129" s="11" t="s">
        <v>445</v>
      </c>
      <c r="B129" s="30" t="s">
        <v>4</v>
      </c>
      <c r="C129" s="30" t="s">
        <v>574</v>
      </c>
      <c r="D129" s="12">
        <f>ROUND(IF('Indicator Data'!O131="No data",IF((0.1284*LN('Indicator Data'!BA131)-0.4735)&gt;D$140,0,IF((0.1284*LN('Indicator Data'!BA131)-0.4735)&lt;D$139,10,(D$140-(0.1284*LN('Indicator Data'!BA131)-0.4735))/(D$140-D$139)*10)),IF('Indicator Data'!O131&gt;D$140,0,IF('Indicator Data'!O131&lt;D$139,10,(D$140-'Indicator Data'!O131)/(D$140-D$139)*10))),1)</f>
        <v>8.5</v>
      </c>
      <c r="E129" s="12">
        <f>IF('Indicator Data'!P131="No data","x",ROUND(IF('Indicator Data'!P131&gt;E$140,10,IF('Indicator Data'!P131&lt;E$139,0,10-(E$140-'Indicator Data'!P131)/(E$140-E$139)*10)),1))</f>
        <v>9.5</v>
      </c>
      <c r="F129" s="52">
        <f t="shared" si="38"/>
        <v>9.1</v>
      </c>
      <c r="G129" s="12">
        <f>IF('Indicator Data'!AG131="No data","x",ROUND(IF('Indicator Data'!AG131&gt;G$140,10,IF('Indicator Data'!AG131&lt;G$139,0,10-(G$140-'Indicator Data'!AG131)/(G$140-G$139)*10)),1))</f>
        <v>9.3000000000000007</v>
      </c>
      <c r="H129" s="12">
        <f>IF('Indicator Data'!AH131="No data","x",ROUND(IF('Indicator Data'!AH131&gt;H$140,10,IF('Indicator Data'!AH131&lt;H$139,0,10-(H$140-'Indicator Data'!AH131)/(H$140-H$139)*10)),1))</f>
        <v>0</v>
      </c>
      <c r="I129" s="52">
        <f t="shared" si="39"/>
        <v>4.7</v>
      </c>
      <c r="J129" s="35">
        <f>SUM('Indicator Data'!R131,SUM('Indicator Data'!S131:T131)*1000000)</f>
        <v>2320002340</v>
      </c>
      <c r="K129" s="35">
        <f>J129/'Indicator Data'!BD131</f>
        <v>157.75656921151102</v>
      </c>
      <c r="L129" s="12">
        <f t="shared" si="40"/>
        <v>3.2</v>
      </c>
      <c r="M129" s="12">
        <f>IF('Indicator Data'!U131="No data","x",ROUND(IF('Indicator Data'!U131&gt;M$140,10,IF('Indicator Data'!U131&lt;M$139,0,10-(M$140-'Indicator Data'!U131)/(M$140-M$139)*10)),1))</f>
        <v>4.5</v>
      </c>
      <c r="N129" s="125">
        <f>'Indicator Data'!Q131/'Indicator Data'!BD131*1000000</f>
        <v>0</v>
      </c>
      <c r="O129" s="12">
        <f t="shared" si="41"/>
        <v>0</v>
      </c>
      <c r="P129" s="52">
        <f t="shared" si="42"/>
        <v>2.6</v>
      </c>
      <c r="Q129" s="45">
        <f t="shared" si="43"/>
        <v>6.4</v>
      </c>
      <c r="R129" s="35">
        <f>IF(AND('Indicator Data'!AM131="No data",'Indicator Data'!AN131="No data"),0,SUM('Indicator Data'!AM131:AO131))</f>
        <v>0</v>
      </c>
      <c r="S129" s="12">
        <f t="shared" si="44"/>
        <v>0</v>
      </c>
      <c r="T129" s="41">
        <f>R129/'Indicator Data'!$BB131</f>
        <v>0</v>
      </c>
      <c r="U129" s="12">
        <f t="shared" si="45"/>
        <v>0</v>
      </c>
      <c r="V129" s="13">
        <f t="shared" si="46"/>
        <v>0</v>
      </c>
      <c r="W129" s="12">
        <f>IF('Indicator Data'!AB131="No data","x",ROUND(IF('Indicator Data'!AB131&gt;W$140,10,IF('Indicator Data'!AB131&lt;W$139,0,10-(W$140-'Indicator Data'!AB131)/(W$140-W$139)*10)),1))</f>
        <v>1.8</v>
      </c>
      <c r="X129" s="12">
        <f>IF('Indicator Data'!AA131="No data","x",ROUND(IF('Indicator Data'!AA131&gt;X$140,10,IF('Indicator Data'!AA131&lt;X$139,0,10-(X$140-'Indicator Data'!AA131)/(X$140-X$139)*10)),1))</f>
        <v>3.8</v>
      </c>
      <c r="Y129" s="12">
        <f>IF('Indicator Data'!AF131="No data","x",ROUND(IF('Indicator Data'!AF131&gt;Y$140,10,IF('Indicator Data'!AF131&lt;Y$139,0,10-(Y$140-'Indicator Data'!AF131)/(Y$140-Y$139)*10)),1))</f>
        <v>4.9000000000000004</v>
      </c>
      <c r="Z129" s="129">
        <f>IF('Indicator Data'!AC131="No data","x",'Indicator Data'!AC131/'Indicator Data'!$BB131*100000)</f>
        <v>0</v>
      </c>
      <c r="AA129" s="127">
        <f t="shared" si="47"/>
        <v>0</v>
      </c>
      <c r="AB129" s="129">
        <f>IF('Indicator Data'!AD131="No data","x",'Indicator Data'!AD131/'Indicator Data'!$BB131*100000)</f>
        <v>0</v>
      </c>
      <c r="AC129" s="127">
        <f t="shared" si="48"/>
        <v>0</v>
      </c>
      <c r="AD129" s="52">
        <f t="shared" si="49"/>
        <v>2.1</v>
      </c>
      <c r="AE129" s="12">
        <f>IF('Indicator Data'!V131="No data","x",ROUND(IF('Indicator Data'!V131&gt;AE$140,10,IF('Indicator Data'!V131&lt;AE$139,0,10-(AE$140-'Indicator Data'!V131)/(AE$140-AE$139)*10)),1))</f>
        <v>10</v>
      </c>
      <c r="AF129" s="12">
        <f>IF('Indicator Data'!W131="No data","x",ROUND(IF('Indicator Data'!W131&gt;AF$140,10,IF('Indicator Data'!W131&lt;AF$139,0,10-(AF$140-'Indicator Data'!W131)/(AF$140-AF$139)*10)),1))</f>
        <v>3.5</v>
      </c>
      <c r="AG129" s="52">
        <f t="shared" si="50"/>
        <v>6.8</v>
      </c>
      <c r="AH129" s="12">
        <f>IF('Indicator Data'!AP131="No data","x",ROUND(IF('Indicator Data'!AP131&gt;AH$140,10,IF('Indicator Data'!AP131&lt;AH$139,0,10-(AH$140-'Indicator Data'!AP131)/(AH$140-AH$139)*10)),1))</f>
        <v>1</v>
      </c>
      <c r="AI129" s="12">
        <f>IF('Indicator Data'!AQ131="No data","x",ROUND(IF('Indicator Data'!AQ131&gt;AI$140,10,IF('Indicator Data'!AQ131&lt;AI$139,0,10-(AI$140-'Indicator Data'!AQ131)/(AI$140-AI$139)*10)),1))</f>
        <v>3.5</v>
      </c>
      <c r="AJ129" s="52">
        <f t="shared" si="51"/>
        <v>2.2999999999999998</v>
      </c>
      <c r="AK129" s="35">
        <f>'Indicator Data'!AK131+'Indicator Data'!AJ131*0.5+'Indicator Data'!AI131*0.25</f>
        <v>0</v>
      </c>
      <c r="AL129" s="42">
        <f>AK129/'Indicator Data'!BB131</f>
        <v>0</v>
      </c>
      <c r="AM129" s="52">
        <f t="shared" si="52"/>
        <v>0</v>
      </c>
      <c r="AN129" s="42">
        <f>IF('Indicator Data'!AL131="No data","x",'Indicator Data'!AL131/'Indicator Data'!BB131)</f>
        <v>0</v>
      </c>
      <c r="AO129" s="12">
        <f t="shared" si="53"/>
        <v>0</v>
      </c>
      <c r="AP129" s="52">
        <f t="shared" si="54"/>
        <v>0</v>
      </c>
      <c r="AQ129" s="36">
        <f t="shared" si="36"/>
        <v>2.7</v>
      </c>
      <c r="AR129" s="55">
        <f t="shared" si="55"/>
        <v>1.4</v>
      </c>
      <c r="AU129" s="11">
        <v>3.3</v>
      </c>
    </row>
    <row r="130" spans="1:47" s="11" customFormat="1" x14ac:dyDescent="0.25">
      <c r="A130" s="11" t="s">
        <v>443</v>
      </c>
      <c r="B130" s="30" t="s">
        <v>4</v>
      </c>
      <c r="C130" s="30" t="s">
        <v>572</v>
      </c>
      <c r="D130" s="12">
        <f>ROUND(IF('Indicator Data'!O132="No data",IF((0.1284*LN('Indicator Data'!BA132)-0.4735)&gt;D$140,0,IF((0.1284*LN('Indicator Data'!BA132)-0.4735)&lt;D$139,10,(D$140-(0.1284*LN('Indicator Data'!BA132)-0.4735))/(D$140-D$139)*10)),IF('Indicator Data'!O132&gt;D$140,0,IF('Indicator Data'!O132&lt;D$139,10,(D$140-'Indicator Data'!O132)/(D$140-D$139)*10))),1)</f>
        <v>8.5</v>
      </c>
      <c r="E130" s="12">
        <f>IF('Indicator Data'!P132="No data","x",ROUND(IF('Indicator Data'!P132&gt;E$140,10,IF('Indicator Data'!P132&lt;E$139,0,10-(E$140-'Indicator Data'!P132)/(E$140-E$139)*10)),1))</f>
        <v>8</v>
      </c>
      <c r="F130" s="52">
        <f t="shared" si="38"/>
        <v>8.3000000000000007</v>
      </c>
      <c r="G130" s="12">
        <f>IF('Indicator Data'!AG132="No data","x",ROUND(IF('Indicator Data'!AG132&gt;G$140,10,IF('Indicator Data'!AG132&lt;G$139,0,10-(G$140-'Indicator Data'!AG132)/(G$140-G$139)*10)),1))</f>
        <v>9.3000000000000007</v>
      </c>
      <c r="H130" s="12">
        <f>IF('Indicator Data'!AH132="No data","x",ROUND(IF('Indicator Data'!AH132&gt;H$140,10,IF('Indicator Data'!AH132&lt;H$139,0,10-(H$140-'Indicator Data'!AH132)/(H$140-H$139)*10)),1))</f>
        <v>6.5</v>
      </c>
      <c r="I130" s="52">
        <f t="shared" si="39"/>
        <v>7.9</v>
      </c>
      <c r="J130" s="35">
        <f>SUM('Indicator Data'!R132,SUM('Indicator Data'!S132:T132)*1000000)</f>
        <v>2320002340</v>
      </c>
      <c r="K130" s="35">
        <f>J130/'Indicator Data'!BD132</f>
        <v>157.75656921151102</v>
      </c>
      <c r="L130" s="12">
        <f t="shared" si="40"/>
        <v>3.2</v>
      </c>
      <c r="M130" s="12">
        <f>IF('Indicator Data'!U132="No data","x",ROUND(IF('Indicator Data'!U132&gt;M$140,10,IF('Indicator Data'!U132&lt;M$139,0,10-(M$140-'Indicator Data'!U132)/(M$140-M$139)*10)),1))</f>
        <v>4.5</v>
      </c>
      <c r="N130" s="125">
        <f>'Indicator Data'!Q132/'Indicator Data'!BD132*1000000</f>
        <v>0</v>
      </c>
      <c r="O130" s="12">
        <f t="shared" si="41"/>
        <v>0</v>
      </c>
      <c r="P130" s="52">
        <f t="shared" si="42"/>
        <v>2.6</v>
      </c>
      <c r="Q130" s="45">
        <f t="shared" si="43"/>
        <v>6.8</v>
      </c>
      <c r="R130" s="35">
        <f>IF(AND('Indicator Data'!AM132="No data",'Indicator Data'!AN132="No data"),0,SUM('Indicator Data'!AM132:AO132))</f>
        <v>41585</v>
      </c>
      <c r="S130" s="12">
        <f t="shared" si="44"/>
        <v>5.4</v>
      </c>
      <c r="T130" s="41">
        <f>R130/'Indicator Data'!$BB132</f>
        <v>5.2644704893419318E-2</v>
      </c>
      <c r="U130" s="12">
        <f t="shared" si="45"/>
        <v>8.5</v>
      </c>
      <c r="V130" s="13">
        <f t="shared" si="46"/>
        <v>7</v>
      </c>
      <c r="W130" s="12">
        <f>IF('Indicator Data'!AB132="No data","x",ROUND(IF('Indicator Data'!AB132&gt;W$140,10,IF('Indicator Data'!AB132&lt;W$139,0,10-(W$140-'Indicator Data'!AB132)/(W$140-W$139)*10)),1))</f>
        <v>5.8</v>
      </c>
      <c r="X130" s="12">
        <f>IF('Indicator Data'!AA132="No data","x",ROUND(IF('Indicator Data'!AA132&gt;X$140,10,IF('Indicator Data'!AA132&lt;X$139,0,10-(X$140-'Indicator Data'!AA132)/(X$140-X$139)*10)),1))</f>
        <v>3.8</v>
      </c>
      <c r="Y130" s="12">
        <f>IF('Indicator Data'!AF132="No data","x",ROUND(IF('Indicator Data'!AF132&gt;Y$140,10,IF('Indicator Data'!AF132&lt;Y$139,0,10-(Y$140-'Indicator Data'!AF132)/(Y$140-Y$139)*10)),1))</f>
        <v>4.9000000000000004</v>
      </c>
      <c r="Z130" s="129">
        <f>IF('Indicator Data'!AC132="No data","x",'Indicator Data'!AC132/'Indicator Data'!$BB132*100000)</f>
        <v>0</v>
      </c>
      <c r="AA130" s="127">
        <f t="shared" si="47"/>
        <v>0</v>
      </c>
      <c r="AB130" s="129">
        <f>IF('Indicator Data'!AD132="No data","x",'Indicator Data'!AD132/'Indicator Data'!$BB132*100000)</f>
        <v>0</v>
      </c>
      <c r="AC130" s="127">
        <f t="shared" si="48"/>
        <v>0</v>
      </c>
      <c r="AD130" s="52">
        <f t="shared" si="49"/>
        <v>2.9</v>
      </c>
      <c r="AE130" s="12">
        <f>IF('Indicator Data'!V132="No data","x",ROUND(IF('Indicator Data'!V132&gt;AE$140,10,IF('Indicator Data'!V132&lt;AE$139,0,10-(AE$140-'Indicator Data'!V132)/(AE$140-AE$139)*10)),1))</f>
        <v>10</v>
      </c>
      <c r="AF130" s="12">
        <f>IF('Indicator Data'!W132="No data","x",ROUND(IF('Indicator Data'!W132&gt;AF$140,10,IF('Indicator Data'!W132&lt;AF$139,0,10-(AF$140-'Indicator Data'!W132)/(AF$140-AF$139)*10)),1))</f>
        <v>4.0999999999999996</v>
      </c>
      <c r="AG130" s="52">
        <f t="shared" si="50"/>
        <v>7.1</v>
      </c>
      <c r="AH130" s="12">
        <f>IF('Indicator Data'!AP132="No data","x",ROUND(IF('Indicator Data'!AP132&gt;AH$140,10,IF('Indicator Data'!AP132&lt;AH$139,0,10-(AH$140-'Indicator Data'!AP132)/(AH$140-AH$139)*10)),1))</f>
        <v>2.2999999999999998</v>
      </c>
      <c r="AI130" s="12">
        <f>IF('Indicator Data'!AQ132="No data","x",ROUND(IF('Indicator Data'!AQ132&gt;AI$140,10,IF('Indicator Data'!AQ132&lt;AI$139,0,10-(AI$140-'Indicator Data'!AQ132)/(AI$140-AI$139)*10)),1))</f>
        <v>3.5</v>
      </c>
      <c r="AJ130" s="52">
        <f t="shared" si="51"/>
        <v>2.9</v>
      </c>
      <c r="AK130" s="35">
        <f>'Indicator Data'!AK132+'Indicator Data'!AJ132*0.5+'Indicator Data'!AI132*0.25</f>
        <v>0</v>
      </c>
      <c r="AL130" s="42">
        <f>AK130/'Indicator Data'!BB132</f>
        <v>0</v>
      </c>
      <c r="AM130" s="52">
        <f t="shared" si="52"/>
        <v>0</v>
      </c>
      <c r="AN130" s="42">
        <f>IF('Indicator Data'!AL132="No data","x",'Indicator Data'!AL132/'Indicator Data'!BB132)</f>
        <v>2.2307378740578136E-2</v>
      </c>
      <c r="AO130" s="12">
        <f t="shared" si="53"/>
        <v>1.1000000000000001</v>
      </c>
      <c r="AP130" s="52">
        <f t="shared" si="54"/>
        <v>1.1000000000000001</v>
      </c>
      <c r="AQ130" s="36">
        <f t="shared" si="36"/>
        <v>3.2</v>
      </c>
      <c r="AR130" s="55">
        <f t="shared" si="55"/>
        <v>5.4</v>
      </c>
      <c r="AU130" s="11">
        <v>2.9</v>
      </c>
    </row>
    <row r="131" spans="1:47" s="11" customFormat="1" x14ac:dyDescent="0.25">
      <c r="A131" s="11" t="s">
        <v>447</v>
      </c>
      <c r="B131" s="30" t="s">
        <v>4</v>
      </c>
      <c r="C131" s="30" t="s">
        <v>576</v>
      </c>
      <c r="D131" s="12">
        <f>ROUND(IF('Indicator Data'!O133="No data",IF((0.1284*LN('Indicator Data'!BA133)-0.4735)&gt;D$140,0,IF((0.1284*LN('Indicator Data'!BA133)-0.4735)&lt;D$139,10,(D$140-(0.1284*LN('Indicator Data'!BA133)-0.4735))/(D$140-D$139)*10)),IF('Indicator Data'!O133&gt;D$140,0,IF('Indicator Data'!O133&lt;D$139,10,(D$140-'Indicator Data'!O133)/(D$140-D$139)*10))),1)</f>
        <v>8.5</v>
      </c>
      <c r="E131" s="12">
        <f>IF('Indicator Data'!P133="No data","x",ROUND(IF('Indicator Data'!P133&gt;E$140,10,IF('Indicator Data'!P133&lt;E$139,0,10-(E$140-'Indicator Data'!P133)/(E$140-E$139)*10)),1))</f>
        <v>10</v>
      </c>
      <c r="F131" s="52">
        <f t="shared" si="38"/>
        <v>9.4</v>
      </c>
      <c r="G131" s="12">
        <f>IF('Indicator Data'!AG133="No data","x",ROUND(IF('Indicator Data'!AG133&gt;G$140,10,IF('Indicator Data'!AG133&lt;G$139,0,10-(G$140-'Indicator Data'!AG133)/(G$140-G$139)*10)),1))</f>
        <v>9.3000000000000007</v>
      </c>
      <c r="H131" s="12">
        <f>IF('Indicator Data'!AH133="No data","x",ROUND(IF('Indicator Data'!AH133&gt;H$140,10,IF('Indicator Data'!AH133&lt;H$139,0,10-(H$140-'Indicator Data'!AH133)/(H$140-H$139)*10)),1))</f>
        <v>0</v>
      </c>
      <c r="I131" s="52">
        <f t="shared" si="39"/>
        <v>4.7</v>
      </c>
      <c r="J131" s="35">
        <f>SUM('Indicator Data'!R133,SUM('Indicator Data'!S133:T133)*1000000)</f>
        <v>2320002340</v>
      </c>
      <c r="K131" s="35">
        <f>J131/'Indicator Data'!BD133</f>
        <v>157.75656921151102</v>
      </c>
      <c r="L131" s="12">
        <f t="shared" si="40"/>
        <v>3.2</v>
      </c>
      <c r="M131" s="12">
        <f>IF('Indicator Data'!U133="No data","x",ROUND(IF('Indicator Data'!U133&gt;M$140,10,IF('Indicator Data'!U133&lt;M$139,0,10-(M$140-'Indicator Data'!U133)/(M$140-M$139)*10)),1))</f>
        <v>4.5</v>
      </c>
      <c r="N131" s="125">
        <f>'Indicator Data'!Q133/'Indicator Data'!BD133*1000000</f>
        <v>0</v>
      </c>
      <c r="O131" s="12">
        <f t="shared" si="41"/>
        <v>0</v>
      </c>
      <c r="P131" s="52">
        <f t="shared" si="42"/>
        <v>2.6</v>
      </c>
      <c r="Q131" s="45">
        <f t="shared" si="43"/>
        <v>6.5</v>
      </c>
      <c r="R131" s="35">
        <f>IF(AND('Indicator Data'!AM133="No data",'Indicator Data'!AN133="No data"),0,SUM('Indicator Data'!AM133:AO133))</f>
        <v>126673</v>
      </c>
      <c r="S131" s="12">
        <f t="shared" si="44"/>
        <v>7</v>
      </c>
      <c r="T131" s="41">
        <f>R131/'Indicator Data'!$BB133</f>
        <v>0.13150802401078035</v>
      </c>
      <c r="U131" s="12">
        <f t="shared" si="45"/>
        <v>10</v>
      </c>
      <c r="V131" s="13">
        <f t="shared" si="46"/>
        <v>8.5</v>
      </c>
      <c r="W131" s="12">
        <f>IF('Indicator Data'!AB133="No data","x",ROUND(IF('Indicator Data'!AB133&gt;W$140,10,IF('Indicator Data'!AB133&lt;W$139,0,10-(W$140-'Indicator Data'!AB133)/(W$140-W$139)*10)),1))</f>
        <v>1.4</v>
      </c>
      <c r="X131" s="12">
        <f>IF('Indicator Data'!AA133="No data","x",ROUND(IF('Indicator Data'!AA133&gt;X$140,10,IF('Indicator Data'!AA133&lt;X$139,0,10-(X$140-'Indicator Data'!AA133)/(X$140-X$139)*10)),1))</f>
        <v>3.8</v>
      </c>
      <c r="Y131" s="12">
        <f>IF('Indicator Data'!AF133="No data","x",ROUND(IF('Indicator Data'!AF133&gt;Y$140,10,IF('Indicator Data'!AF133&lt;Y$139,0,10-(Y$140-'Indicator Data'!AF133)/(Y$140-Y$139)*10)),1))</f>
        <v>4.9000000000000004</v>
      </c>
      <c r="Z131" s="129">
        <f>IF('Indicator Data'!AC133="No data","x",'Indicator Data'!AC133/'Indicator Data'!$BB133*100000)</f>
        <v>44.952732150235562</v>
      </c>
      <c r="AA131" s="127">
        <f t="shared" si="47"/>
        <v>9.9</v>
      </c>
      <c r="AB131" s="129">
        <f>IF('Indicator Data'!AD133="No data","x",'Indicator Data'!AD133/'Indicator Data'!$BB133*100000)</f>
        <v>0</v>
      </c>
      <c r="AC131" s="127">
        <f t="shared" si="48"/>
        <v>0</v>
      </c>
      <c r="AD131" s="52">
        <f t="shared" si="49"/>
        <v>4</v>
      </c>
      <c r="AE131" s="12">
        <f>IF('Indicator Data'!V133="No data","x",ROUND(IF('Indicator Data'!V133&gt;AE$140,10,IF('Indicator Data'!V133&lt;AE$139,0,10-(AE$140-'Indicator Data'!V133)/(AE$140-AE$139)*10)),1))</f>
        <v>7.6</v>
      </c>
      <c r="AF131" s="12">
        <f>IF('Indicator Data'!W133="No data","x",ROUND(IF('Indicator Data'!W133&gt;AF$140,10,IF('Indicator Data'!W133&lt;AF$139,0,10-(AF$140-'Indicator Data'!W133)/(AF$140-AF$139)*10)),1))</f>
        <v>6.8</v>
      </c>
      <c r="AG131" s="52">
        <f t="shared" si="50"/>
        <v>7.2</v>
      </c>
      <c r="AH131" s="12">
        <f>IF('Indicator Data'!AP133="No data","x",ROUND(IF('Indicator Data'!AP133&gt;AH$140,10,IF('Indicator Data'!AP133&lt;AH$139,0,10-(AH$140-'Indicator Data'!AP133)/(AH$140-AH$139)*10)),1))</f>
        <v>9.1999999999999993</v>
      </c>
      <c r="AI131" s="12">
        <f>IF('Indicator Data'!AQ133="No data","x",ROUND(IF('Indicator Data'!AQ133&gt;AI$140,10,IF('Indicator Data'!AQ133&lt;AI$139,0,10-(AI$140-'Indicator Data'!AQ133)/(AI$140-AI$139)*10)),1))</f>
        <v>3.5</v>
      </c>
      <c r="AJ131" s="52">
        <f t="shared" si="51"/>
        <v>6.4</v>
      </c>
      <c r="AK131" s="35">
        <f>'Indicator Data'!AK133+'Indicator Data'!AJ133*0.5+'Indicator Data'!AI133*0.25</f>
        <v>0</v>
      </c>
      <c r="AL131" s="42">
        <f>AK131/'Indicator Data'!BB133</f>
        <v>0</v>
      </c>
      <c r="AM131" s="52">
        <f t="shared" si="52"/>
        <v>0</v>
      </c>
      <c r="AN131" s="42">
        <f>IF('Indicator Data'!AL133="No data","x",'Indicator Data'!AL133/'Indicator Data'!BB133)</f>
        <v>0.11840632701918745</v>
      </c>
      <c r="AO131" s="12">
        <f t="shared" si="53"/>
        <v>5.9</v>
      </c>
      <c r="AP131" s="52">
        <f t="shared" si="54"/>
        <v>5.9</v>
      </c>
      <c r="AQ131" s="36">
        <f t="shared" si="36"/>
        <v>5.0999999999999996</v>
      </c>
      <c r="AR131" s="55">
        <f t="shared" si="55"/>
        <v>7.1</v>
      </c>
      <c r="AU131" s="11">
        <v>6</v>
      </c>
    </row>
    <row r="132" spans="1:47" s="11" customFormat="1" x14ac:dyDescent="0.25">
      <c r="A132" s="11" t="s">
        <v>448</v>
      </c>
      <c r="B132" s="30" t="s">
        <v>4</v>
      </c>
      <c r="C132" s="30" t="s">
        <v>577</v>
      </c>
      <c r="D132" s="12">
        <f>ROUND(IF('Indicator Data'!O134="No data",IF((0.1284*LN('Indicator Data'!BA134)-0.4735)&gt;D$140,0,IF((0.1284*LN('Indicator Data'!BA134)-0.4735)&lt;D$139,10,(D$140-(0.1284*LN('Indicator Data'!BA134)-0.4735))/(D$140-D$139)*10)),IF('Indicator Data'!O134&gt;D$140,0,IF('Indicator Data'!O134&lt;D$139,10,(D$140-'Indicator Data'!O134)/(D$140-D$139)*10))),1)</f>
        <v>8.5</v>
      </c>
      <c r="E132" s="12">
        <f>IF('Indicator Data'!P134="No data","x",ROUND(IF('Indicator Data'!P134&gt;E$140,10,IF('Indicator Data'!P134&lt;E$139,0,10-(E$140-'Indicator Data'!P134)/(E$140-E$139)*10)),1))</f>
        <v>10</v>
      </c>
      <c r="F132" s="52">
        <f t="shared" si="38"/>
        <v>9.4</v>
      </c>
      <c r="G132" s="12">
        <f>IF('Indicator Data'!AG134="No data","x",ROUND(IF('Indicator Data'!AG134&gt;G$140,10,IF('Indicator Data'!AG134&lt;G$139,0,10-(G$140-'Indicator Data'!AG134)/(G$140-G$139)*10)),1))</f>
        <v>9.3000000000000007</v>
      </c>
      <c r="H132" s="12">
        <f>IF('Indicator Data'!AH134="No data","x",ROUND(IF('Indicator Data'!AH134&gt;H$140,10,IF('Indicator Data'!AH134&lt;H$139,0,10-(H$140-'Indicator Data'!AH134)/(H$140-H$139)*10)),1))</f>
        <v>0</v>
      </c>
      <c r="I132" s="52">
        <f t="shared" si="39"/>
        <v>4.7</v>
      </c>
      <c r="J132" s="35">
        <f>SUM('Indicator Data'!R134,SUM('Indicator Data'!S134:T134)*1000000)</f>
        <v>2320002340</v>
      </c>
      <c r="K132" s="35">
        <f>J132/'Indicator Data'!BD134</f>
        <v>157.75656921151102</v>
      </c>
      <c r="L132" s="12">
        <f t="shared" si="40"/>
        <v>3.2</v>
      </c>
      <c r="M132" s="12">
        <f>IF('Indicator Data'!U134="No data","x",ROUND(IF('Indicator Data'!U134&gt;M$140,10,IF('Indicator Data'!U134&lt;M$139,0,10-(M$140-'Indicator Data'!U134)/(M$140-M$139)*10)),1))</f>
        <v>4.5</v>
      </c>
      <c r="N132" s="125">
        <f>'Indicator Data'!Q134/'Indicator Data'!BD134*1000000</f>
        <v>0</v>
      </c>
      <c r="O132" s="12">
        <f t="shared" si="41"/>
        <v>0</v>
      </c>
      <c r="P132" s="52">
        <f t="shared" si="42"/>
        <v>2.6</v>
      </c>
      <c r="Q132" s="45">
        <f t="shared" si="43"/>
        <v>6.5</v>
      </c>
      <c r="R132" s="35">
        <f>IF(AND('Indicator Data'!AM134="No data",'Indicator Data'!AN134="No data"),0,SUM('Indicator Data'!AM134:AO134))</f>
        <v>9195</v>
      </c>
      <c r="S132" s="12">
        <f t="shared" si="44"/>
        <v>3.2</v>
      </c>
      <c r="T132" s="41">
        <f>R132/'Indicator Data'!$BB134</f>
        <v>2.2687346407034927E-2</v>
      </c>
      <c r="U132" s="12">
        <f t="shared" si="45"/>
        <v>6.9</v>
      </c>
      <c r="V132" s="13">
        <f t="shared" si="46"/>
        <v>5.0999999999999996</v>
      </c>
      <c r="W132" s="12">
        <f>IF('Indicator Data'!AB134="No data","x",ROUND(IF('Indicator Data'!AB134&gt;W$140,10,IF('Indicator Data'!AB134&lt;W$139,0,10-(W$140-'Indicator Data'!AB134)/(W$140-W$139)*10)),1))</f>
        <v>1.8</v>
      </c>
      <c r="X132" s="12">
        <f>IF('Indicator Data'!AA134="No data","x",ROUND(IF('Indicator Data'!AA134&gt;X$140,10,IF('Indicator Data'!AA134&lt;X$139,0,10-(X$140-'Indicator Data'!AA134)/(X$140-X$139)*10)),1))</f>
        <v>3.8</v>
      </c>
      <c r="Y132" s="12">
        <f>IF('Indicator Data'!AF134="No data","x",ROUND(IF('Indicator Data'!AF134&gt;Y$140,10,IF('Indicator Data'!AF134&lt;Y$139,0,10-(Y$140-'Indicator Data'!AF134)/(Y$140-Y$139)*10)),1))</f>
        <v>4.9000000000000004</v>
      </c>
      <c r="Z132" s="129">
        <f>IF('Indicator Data'!AC134="No data","x",'Indicator Data'!AC134/'Indicator Data'!$BB134*100000)</f>
        <v>201.08958479318613</v>
      </c>
      <c r="AA132" s="127">
        <f t="shared" si="47"/>
        <v>10</v>
      </c>
      <c r="AB132" s="129">
        <f>IF('Indicator Data'!AD134="No data","x",'Indicator Data'!AD134/'Indicator Data'!$BB134*100000)</f>
        <v>0.24673568686280509</v>
      </c>
      <c r="AC132" s="127">
        <f t="shared" si="48"/>
        <v>4.5999999999999996</v>
      </c>
      <c r="AD132" s="52">
        <f t="shared" si="49"/>
        <v>5</v>
      </c>
      <c r="AE132" s="12">
        <f>IF('Indicator Data'!V134="No data","x",ROUND(IF('Indicator Data'!V134&gt;AE$140,10,IF('Indicator Data'!V134&lt;AE$139,0,10-(AE$140-'Indicator Data'!V134)/(AE$140-AE$139)*10)),1))</f>
        <v>10</v>
      </c>
      <c r="AF132" s="12">
        <f>IF('Indicator Data'!W134="No data","x",ROUND(IF('Indicator Data'!W134&gt;AF$140,10,IF('Indicator Data'!W134&lt;AF$139,0,10-(AF$140-'Indicator Data'!W134)/(AF$140-AF$139)*10)),1))</f>
        <v>8.4</v>
      </c>
      <c r="AG132" s="52">
        <f t="shared" si="50"/>
        <v>9.1999999999999993</v>
      </c>
      <c r="AH132" s="12">
        <f>IF('Indicator Data'!AP134="No data","x",ROUND(IF('Indicator Data'!AP134&gt;AH$140,10,IF('Indicator Data'!AP134&lt;AH$139,0,10-(AH$140-'Indicator Data'!AP134)/(AH$140-AH$139)*10)),1))</f>
        <v>10</v>
      </c>
      <c r="AI132" s="12">
        <f>IF('Indicator Data'!AQ134="No data","x",ROUND(IF('Indicator Data'!AQ134&gt;AI$140,10,IF('Indicator Data'!AQ134&lt;AI$139,0,10-(AI$140-'Indicator Data'!AQ134)/(AI$140-AI$139)*10)),1))</f>
        <v>3.5</v>
      </c>
      <c r="AJ132" s="52">
        <f t="shared" si="51"/>
        <v>6.8</v>
      </c>
      <c r="AK132" s="35">
        <f>'Indicator Data'!AK134+'Indicator Data'!AJ134*0.5+'Indicator Data'!AI134*0.25</f>
        <v>288.99974408385299</v>
      </c>
      <c r="AL132" s="42">
        <f>AK132/'Indicator Data'!BB134</f>
        <v>7.1306550359704355E-4</v>
      </c>
      <c r="AM132" s="52">
        <f t="shared" si="52"/>
        <v>0.1</v>
      </c>
      <c r="AN132" s="42">
        <f>IF('Indicator Data'!AL134="No data","x",'Indicator Data'!AL134/'Indicator Data'!BB134)</f>
        <v>1.8776585770259467E-3</v>
      </c>
      <c r="AO132" s="12">
        <f t="shared" si="53"/>
        <v>0.1</v>
      </c>
      <c r="AP132" s="52">
        <f t="shared" si="54"/>
        <v>0.1</v>
      </c>
      <c r="AQ132" s="36">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5.4</v>
      </c>
      <c r="AR132" s="55">
        <f t="shared" si="55"/>
        <v>5.3</v>
      </c>
      <c r="AU132" s="11">
        <v>6.7</v>
      </c>
    </row>
    <row r="133" spans="1:47" s="11" customFormat="1" x14ac:dyDescent="0.25">
      <c r="A133" s="11" t="s">
        <v>449</v>
      </c>
      <c r="B133" s="30" t="s">
        <v>4</v>
      </c>
      <c r="C133" s="30" t="s">
        <v>578</v>
      </c>
      <c r="D133" s="12">
        <f>ROUND(IF('Indicator Data'!O135="No data",IF((0.1284*LN('Indicator Data'!BA135)-0.4735)&gt;D$140,0,IF((0.1284*LN('Indicator Data'!BA135)-0.4735)&lt;D$139,10,(D$140-(0.1284*LN('Indicator Data'!BA135)-0.4735))/(D$140-D$139)*10)),IF('Indicator Data'!O135&gt;D$140,0,IF('Indicator Data'!O135&lt;D$139,10,(D$140-'Indicator Data'!O135)/(D$140-D$139)*10))),1)</f>
        <v>8.5</v>
      </c>
      <c r="E133" s="12">
        <f>IF('Indicator Data'!P135="No data","x",ROUND(IF('Indicator Data'!P135&gt;E$140,10,IF('Indicator Data'!P135&lt;E$139,0,10-(E$140-'Indicator Data'!P135)/(E$140-E$139)*10)),1))</f>
        <v>10</v>
      </c>
      <c r="F133" s="52">
        <f t="shared" si="38"/>
        <v>9.4</v>
      </c>
      <c r="G133" s="12">
        <f>IF('Indicator Data'!AG135="No data","x",ROUND(IF('Indicator Data'!AG135&gt;G$140,10,IF('Indicator Data'!AG135&lt;G$139,0,10-(G$140-'Indicator Data'!AG135)/(G$140-G$139)*10)),1))</f>
        <v>9.3000000000000007</v>
      </c>
      <c r="H133" s="12">
        <f>IF('Indicator Data'!AH135="No data","x",ROUND(IF('Indicator Data'!AH135&gt;H$140,10,IF('Indicator Data'!AH135&lt;H$139,0,10-(H$140-'Indicator Data'!AH135)/(H$140-H$139)*10)),1))</f>
        <v>0</v>
      </c>
      <c r="I133" s="52">
        <f t="shared" si="39"/>
        <v>4.7</v>
      </c>
      <c r="J133" s="35">
        <f>SUM('Indicator Data'!R135,SUM('Indicator Data'!S135:T135)*1000000)</f>
        <v>2320002340</v>
      </c>
      <c r="K133" s="35">
        <f>J133/'Indicator Data'!BD135</f>
        <v>157.75656921151102</v>
      </c>
      <c r="L133" s="12">
        <f t="shared" si="40"/>
        <v>3.2</v>
      </c>
      <c r="M133" s="12">
        <f>IF('Indicator Data'!U135="No data","x",ROUND(IF('Indicator Data'!U135&gt;M$140,10,IF('Indicator Data'!U135&lt;M$139,0,10-(M$140-'Indicator Data'!U135)/(M$140-M$139)*10)),1))</f>
        <v>4.5</v>
      </c>
      <c r="N133" s="125">
        <f>'Indicator Data'!Q135/'Indicator Data'!BD135*1000000</f>
        <v>0</v>
      </c>
      <c r="O133" s="12">
        <f t="shared" si="41"/>
        <v>0</v>
      </c>
      <c r="P133" s="52">
        <f t="shared" si="42"/>
        <v>2.6</v>
      </c>
      <c r="Q133" s="45">
        <f t="shared" si="43"/>
        <v>6.5</v>
      </c>
      <c r="R133" s="35">
        <f>IF(AND('Indicator Data'!AM135="No data",'Indicator Data'!AN135="No data"),0,SUM('Indicator Data'!AM135:AO135))</f>
        <v>67216</v>
      </c>
      <c r="S133" s="12">
        <f t="shared" si="44"/>
        <v>6.1</v>
      </c>
      <c r="T133" s="41">
        <f>R133/'Indicator Data'!$BB135</f>
        <v>0.1320368515135443</v>
      </c>
      <c r="U133" s="12">
        <f t="shared" si="45"/>
        <v>10</v>
      </c>
      <c r="V133" s="13">
        <f t="shared" si="46"/>
        <v>8.1</v>
      </c>
      <c r="W133" s="12">
        <f>IF('Indicator Data'!AB135="No data","x",ROUND(IF('Indicator Data'!AB135&gt;W$140,10,IF('Indicator Data'!AB135&lt;W$139,0,10-(W$140-'Indicator Data'!AB135)/(W$140-W$139)*10)),1))</f>
        <v>0.2</v>
      </c>
      <c r="X133" s="12">
        <f>IF('Indicator Data'!AA135="No data","x",ROUND(IF('Indicator Data'!AA135&gt;X$140,10,IF('Indicator Data'!AA135&lt;X$139,0,10-(X$140-'Indicator Data'!AA135)/(X$140-X$139)*10)),1))</f>
        <v>3.8</v>
      </c>
      <c r="Y133" s="12">
        <f>IF('Indicator Data'!AF135="No data","x",ROUND(IF('Indicator Data'!AF135&gt;Y$140,10,IF('Indicator Data'!AF135&lt;Y$139,0,10-(Y$140-'Indicator Data'!AF135)/(Y$140-Y$139)*10)),1))</f>
        <v>4.9000000000000004</v>
      </c>
      <c r="Z133" s="129">
        <f>IF('Indicator Data'!AC135="No data","x",'Indicator Data'!AC135/'Indicator Data'!$BB135*100000)</f>
        <v>0</v>
      </c>
      <c r="AA133" s="127">
        <f t="shared" si="47"/>
        <v>0</v>
      </c>
      <c r="AB133" s="129">
        <f>IF('Indicator Data'!AD135="No data","x",'Indicator Data'!AD135/'Indicator Data'!$BB135*100000)</f>
        <v>0</v>
      </c>
      <c r="AC133" s="127">
        <f t="shared" si="48"/>
        <v>0</v>
      </c>
      <c r="AD133" s="52">
        <f t="shared" si="49"/>
        <v>1.8</v>
      </c>
      <c r="AE133" s="12">
        <f>IF('Indicator Data'!V135="No data","x",ROUND(IF('Indicator Data'!V135&gt;AE$140,10,IF('Indicator Data'!V135&lt;AE$139,0,10-(AE$140-'Indicator Data'!V135)/(AE$140-AE$139)*10)),1))</f>
        <v>7.8</v>
      </c>
      <c r="AF133" s="12">
        <f>IF('Indicator Data'!W135="No data","x",ROUND(IF('Indicator Data'!W135&gt;AF$140,10,IF('Indicator Data'!W135&lt;AF$139,0,10-(AF$140-'Indicator Data'!W135)/(AF$140-AF$139)*10)),1))</f>
        <v>6.4</v>
      </c>
      <c r="AG133" s="52">
        <f t="shared" si="50"/>
        <v>7.1</v>
      </c>
      <c r="AH133" s="12">
        <f>IF('Indicator Data'!AP135="No data","x",ROUND(IF('Indicator Data'!AP135&gt;AH$140,10,IF('Indicator Data'!AP135&lt;AH$139,0,10-(AH$140-'Indicator Data'!AP135)/(AH$140-AH$139)*10)),1))</f>
        <v>10</v>
      </c>
      <c r="AI133" s="12">
        <f>IF('Indicator Data'!AQ135="No data","x",ROUND(IF('Indicator Data'!AQ135&gt;AI$140,10,IF('Indicator Data'!AQ135&lt;AI$139,0,10-(AI$140-'Indicator Data'!AQ135)/(AI$140-AI$139)*10)),1))</f>
        <v>3.5</v>
      </c>
      <c r="AJ133" s="52">
        <f t="shared" si="51"/>
        <v>6.8</v>
      </c>
      <c r="AK133" s="35">
        <f>'Indicator Data'!AK135+'Indicator Data'!AJ135*0.5+'Indicator Data'!AI135*0.25</f>
        <v>363.00025591614695</v>
      </c>
      <c r="AL133" s="42">
        <f>AK133/'Indicator Data'!BB135</f>
        <v>7.1306550359704355E-4</v>
      </c>
      <c r="AM133" s="52">
        <f t="shared" si="52"/>
        <v>0.1</v>
      </c>
      <c r="AN133" s="42">
        <f>IF('Indicator Data'!AL135="No data","x",'Indicator Data'!AL135/'Indicator Data'!BB135)</f>
        <v>1.2652483941304733E-2</v>
      </c>
      <c r="AO133" s="12">
        <f t="shared" si="53"/>
        <v>0.6</v>
      </c>
      <c r="AP133" s="52">
        <f t="shared" si="54"/>
        <v>0.6</v>
      </c>
      <c r="AQ133" s="36">
        <f t="shared" si="56"/>
        <v>4</v>
      </c>
      <c r="AR133" s="55">
        <f t="shared" si="55"/>
        <v>6.5</v>
      </c>
      <c r="AU133" s="11">
        <v>3.9</v>
      </c>
    </row>
    <row r="134" spans="1:47" s="11" customFormat="1" x14ac:dyDescent="0.25">
      <c r="A134" s="11" t="s">
        <v>450</v>
      </c>
      <c r="B134" s="30" t="s">
        <v>4</v>
      </c>
      <c r="C134" s="30" t="s">
        <v>579</v>
      </c>
      <c r="D134" s="12">
        <f>ROUND(IF('Indicator Data'!O136="No data",IF((0.1284*LN('Indicator Data'!BA136)-0.4735)&gt;D$140,0,IF((0.1284*LN('Indicator Data'!BA136)-0.4735)&lt;D$139,10,(D$140-(0.1284*LN('Indicator Data'!BA136)-0.4735))/(D$140-D$139)*10)),IF('Indicator Data'!O136&gt;D$140,0,IF('Indicator Data'!O136&lt;D$139,10,(D$140-'Indicator Data'!O136)/(D$140-D$139)*10))),1)</f>
        <v>8.5</v>
      </c>
      <c r="E134" s="12">
        <f>IF('Indicator Data'!P136="No data","x",ROUND(IF('Indicator Data'!P136&gt;E$140,10,IF('Indicator Data'!P136&lt;E$139,0,10-(E$140-'Indicator Data'!P136)/(E$140-E$139)*10)),1))</f>
        <v>9.6999999999999993</v>
      </c>
      <c r="F134" s="52">
        <f t="shared" si="38"/>
        <v>9.1999999999999993</v>
      </c>
      <c r="G134" s="12">
        <f>IF('Indicator Data'!AG136="No data","x",ROUND(IF('Indicator Data'!AG136&gt;G$140,10,IF('Indicator Data'!AG136&lt;G$139,0,10-(G$140-'Indicator Data'!AG136)/(G$140-G$139)*10)),1))</f>
        <v>9.3000000000000007</v>
      </c>
      <c r="H134" s="12">
        <f>IF('Indicator Data'!AH136="No data","x",ROUND(IF('Indicator Data'!AH136&gt;H$140,10,IF('Indicator Data'!AH136&lt;H$139,0,10-(H$140-'Indicator Data'!AH136)/(H$140-H$139)*10)),1))</f>
        <v>2</v>
      </c>
      <c r="I134" s="52">
        <f t="shared" si="39"/>
        <v>5.7</v>
      </c>
      <c r="J134" s="35">
        <f>SUM('Indicator Data'!R136,SUM('Indicator Data'!S136:T136)*1000000)</f>
        <v>2320002340</v>
      </c>
      <c r="K134" s="35">
        <f>J134/'Indicator Data'!BD136</f>
        <v>157.75656921151102</v>
      </c>
      <c r="L134" s="12">
        <f t="shared" si="40"/>
        <v>3.2</v>
      </c>
      <c r="M134" s="12">
        <f>IF('Indicator Data'!U136="No data","x",ROUND(IF('Indicator Data'!U136&gt;M$140,10,IF('Indicator Data'!U136&lt;M$139,0,10-(M$140-'Indicator Data'!U136)/(M$140-M$139)*10)),1))</f>
        <v>4.5</v>
      </c>
      <c r="N134" s="125">
        <f>'Indicator Data'!Q136/'Indicator Data'!BD136*1000000</f>
        <v>0</v>
      </c>
      <c r="O134" s="12">
        <f t="shared" si="41"/>
        <v>0</v>
      </c>
      <c r="P134" s="52">
        <f t="shared" si="42"/>
        <v>2.6</v>
      </c>
      <c r="Q134" s="45">
        <f t="shared" si="43"/>
        <v>6.7</v>
      </c>
      <c r="R134" s="35">
        <f>IF(AND('Indicator Data'!AM136="No data",'Indicator Data'!AN136="No data"),0,SUM('Indicator Data'!AM136:AO136))</f>
        <v>0</v>
      </c>
      <c r="S134" s="12">
        <f t="shared" si="44"/>
        <v>0</v>
      </c>
      <c r="T134" s="41">
        <f>R134/'Indicator Data'!$BB136</f>
        <v>0</v>
      </c>
      <c r="U134" s="12">
        <f t="shared" si="45"/>
        <v>0</v>
      </c>
      <c r="V134" s="13">
        <f t="shared" si="46"/>
        <v>0</v>
      </c>
      <c r="W134" s="12">
        <f>IF('Indicator Data'!AB136="No data","x",ROUND(IF('Indicator Data'!AB136&gt;W$140,10,IF('Indicator Data'!AB136&lt;W$139,0,10-(W$140-'Indicator Data'!AB136)/(W$140-W$139)*10)),1))</f>
        <v>5</v>
      </c>
      <c r="X134" s="12">
        <f>IF('Indicator Data'!AA136="No data","x",ROUND(IF('Indicator Data'!AA136&gt;X$140,10,IF('Indicator Data'!AA136&lt;X$139,0,10-(X$140-'Indicator Data'!AA136)/(X$140-X$139)*10)),1))</f>
        <v>3.8</v>
      </c>
      <c r="Y134" s="12">
        <f>IF('Indicator Data'!AF136="No data","x",ROUND(IF('Indicator Data'!AF136&gt;Y$140,10,IF('Indicator Data'!AF136&lt;Y$139,0,10-(Y$140-'Indicator Data'!AF136)/(Y$140-Y$139)*10)),1))</f>
        <v>4.9000000000000004</v>
      </c>
      <c r="Z134" s="129">
        <f>IF('Indicator Data'!AC136="No data","x",'Indicator Data'!AC136/'Indicator Data'!$BB136*100000)</f>
        <v>0</v>
      </c>
      <c r="AA134" s="127">
        <f t="shared" si="47"/>
        <v>0</v>
      </c>
      <c r="AB134" s="129">
        <f>IF('Indicator Data'!AD136="No data","x",'Indicator Data'!AD136/'Indicator Data'!$BB136*100000)</f>
        <v>0.11187722146207867</v>
      </c>
      <c r="AC134" s="127">
        <f t="shared" si="48"/>
        <v>3.5</v>
      </c>
      <c r="AD134" s="52">
        <f t="shared" si="49"/>
        <v>3.4</v>
      </c>
      <c r="AE134" s="12">
        <f>IF('Indicator Data'!V136="No data","x",ROUND(IF('Indicator Data'!V136&gt;AE$140,10,IF('Indicator Data'!V136&lt;AE$139,0,10-(AE$140-'Indicator Data'!V136)/(AE$140-AE$139)*10)),1))</f>
        <v>10</v>
      </c>
      <c r="AF134" s="12">
        <f>IF('Indicator Data'!W136="No data","x",ROUND(IF('Indicator Data'!W136&gt;AF$140,10,IF('Indicator Data'!W136&lt;AF$139,0,10-(AF$140-'Indicator Data'!W136)/(AF$140-AF$139)*10)),1))</f>
        <v>5.7</v>
      </c>
      <c r="AG134" s="52">
        <f t="shared" si="50"/>
        <v>7.9</v>
      </c>
      <c r="AH134" s="12">
        <f>IF('Indicator Data'!AP136="No data","x",ROUND(IF('Indicator Data'!AP136&gt;AH$140,10,IF('Indicator Data'!AP136&lt;AH$139,0,10-(AH$140-'Indicator Data'!AP136)/(AH$140-AH$139)*10)),1))</f>
        <v>9.1</v>
      </c>
      <c r="AI134" s="12">
        <f>IF('Indicator Data'!AQ136="No data","x",ROUND(IF('Indicator Data'!AQ136&gt;AI$140,10,IF('Indicator Data'!AQ136&lt;AI$139,0,10-(AI$140-'Indicator Data'!AQ136)/(AI$140-AI$139)*10)),1))</f>
        <v>3.5</v>
      </c>
      <c r="AJ134" s="52">
        <f t="shared" si="51"/>
        <v>6.3</v>
      </c>
      <c r="AK134" s="35">
        <f>'Indicator Data'!AK136+'Indicator Data'!AJ136*0.5+'Indicator Data'!AI136*0.25</f>
        <v>0</v>
      </c>
      <c r="AL134" s="42">
        <f>AK134/'Indicator Data'!BB136</f>
        <v>0</v>
      </c>
      <c r="AM134" s="52">
        <f t="shared" si="52"/>
        <v>0</v>
      </c>
      <c r="AN134" s="42">
        <f>IF('Indicator Data'!AL136="No data","x",'Indicator Data'!AL136/'Indicator Data'!BB136)</f>
        <v>0</v>
      </c>
      <c r="AO134" s="12">
        <f t="shared" si="53"/>
        <v>0</v>
      </c>
      <c r="AP134" s="52">
        <f t="shared" si="54"/>
        <v>0</v>
      </c>
      <c r="AQ134" s="36">
        <f t="shared" si="56"/>
        <v>4.3</v>
      </c>
      <c r="AR134" s="55">
        <f t="shared" si="55"/>
        <v>2.4</v>
      </c>
      <c r="AU134" s="11">
        <v>3.6</v>
      </c>
    </row>
    <row r="135" spans="1:47" s="11" customFormat="1" x14ac:dyDescent="0.25">
      <c r="A135" s="11" t="s">
        <v>451</v>
      </c>
      <c r="B135" s="30" t="s">
        <v>4</v>
      </c>
      <c r="C135" s="30" t="s">
        <v>580</v>
      </c>
      <c r="D135" s="12">
        <f>ROUND(IF('Indicator Data'!O137="No data",IF((0.1284*LN('Indicator Data'!BA137)-0.4735)&gt;D$140,0,IF((0.1284*LN('Indicator Data'!BA137)-0.4735)&lt;D$139,10,(D$140-(0.1284*LN('Indicator Data'!BA137)-0.4735))/(D$140-D$139)*10)),IF('Indicator Data'!O137&gt;D$140,0,IF('Indicator Data'!O137&lt;D$139,10,(D$140-'Indicator Data'!O137)/(D$140-D$139)*10))),1)</f>
        <v>8.5</v>
      </c>
      <c r="E135" s="12">
        <f>IF('Indicator Data'!P137="No data","x",ROUND(IF('Indicator Data'!P137&gt;E$140,10,IF('Indicator Data'!P137&lt;E$139,0,10-(E$140-'Indicator Data'!P137)/(E$140-E$139)*10)),1))</f>
        <v>10</v>
      </c>
      <c r="F135" s="52">
        <f t="shared" si="38"/>
        <v>9.4</v>
      </c>
      <c r="G135" s="12">
        <f>IF('Indicator Data'!AG137="No data","x",ROUND(IF('Indicator Data'!AG137&gt;G$140,10,IF('Indicator Data'!AG137&lt;G$139,0,10-(G$140-'Indicator Data'!AG137)/(G$140-G$139)*10)),1))</f>
        <v>9.3000000000000007</v>
      </c>
      <c r="H135" s="12">
        <f>IF('Indicator Data'!AH137="No data","x",ROUND(IF('Indicator Data'!AH137&gt;H$140,10,IF('Indicator Data'!AH137&lt;H$139,0,10-(H$140-'Indicator Data'!AH137)/(H$140-H$139)*10)),1))</f>
        <v>0</v>
      </c>
      <c r="I135" s="52">
        <f t="shared" si="39"/>
        <v>4.7</v>
      </c>
      <c r="J135" s="35">
        <f>SUM('Indicator Data'!R137,SUM('Indicator Data'!S137:T137)*1000000)</f>
        <v>2320002340</v>
      </c>
      <c r="K135" s="35">
        <f>J135/'Indicator Data'!BD137</f>
        <v>157.75656921151102</v>
      </c>
      <c r="L135" s="12">
        <f t="shared" si="40"/>
        <v>3.2</v>
      </c>
      <c r="M135" s="12">
        <f>IF('Indicator Data'!U137="No data","x",ROUND(IF('Indicator Data'!U137&gt;M$140,10,IF('Indicator Data'!U137&lt;M$139,0,10-(M$140-'Indicator Data'!U137)/(M$140-M$139)*10)),1))</f>
        <v>4.5</v>
      </c>
      <c r="N135" s="125">
        <f>'Indicator Data'!Q137/'Indicator Data'!BD137*1000000</f>
        <v>0</v>
      </c>
      <c r="O135" s="12">
        <f t="shared" si="41"/>
        <v>0</v>
      </c>
      <c r="P135" s="52">
        <f t="shared" si="42"/>
        <v>2.6</v>
      </c>
      <c r="Q135" s="45">
        <f t="shared" si="43"/>
        <v>6.5</v>
      </c>
      <c r="R135" s="35">
        <f>IF(AND('Indicator Data'!AM137="No data",'Indicator Data'!AN137="No data"),0,SUM('Indicator Data'!AM137:AO137))</f>
        <v>0</v>
      </c>
      <c r="S135" s="12">
        <f t="shared" si="44"/>
        <v>0</v>
      </c>
      <c r="T135" s="41">
        <f>R135/'Indicator Data'!$BB137</f>
        <v>0</v>
      </c>
      <c r="U135" s="12">
        <f t="shared" si="45"/>
        <v>0</v>
      </c>
      <c r="V135" s="13">
        <f t="shared" si="46"/>
        <v>0</v>
      </c>
      <c r="W135" s="12">
        <f>IF('Indicator Data'!AB137="No data","x",ROUND(IF('Indicator Data'!AB137&gt;W$140,10,IF('Indicator Data'!AB137&lt;W$139,0,10-(W$140-'Indicator Data'!AB137)/(W$140-W$139)*10)),1))</f>
        <v>10</v>
      </c>
      <c r="X135" s="12">
        <f>IF('Indicator Data'!AA137="No data","x",ROUND(IF('Indicator Data'!AA137&gt;X$140,10,IF('Indicator Data'!AA137&lt;X$139,0,10-(X$140-'Indicator Data'!AA137)/(X$140-X$139)*10)),1))</f>
        <v>3.8</v>
      </c>
      <c r="Y135" s="12">
        <f>IF('Indicator Data'!AF137="No data","x",ROUND(IF('Indicator Data'!AF137&gt;Y$140,10,IF('Indicator Data'!AF137&lt;Y$139,0,10-(Y$140-'Indicator Data'!AF137)/(Y$140-Y$139)*10)),1))</f>
        <v>4.9000000000000004</v>
      </c>
      <c r="Z135" s="129">
        <f>IF('Indicator Data'!AC137="No data","x",'Indicator Data'!AC137/'Indicator Data'!$BB137*100000)</f>
        <v>0</v>
      </c>
      <c r="AA135" s="127">
        <f t="shared" si="47"/>
        <v>0</v>
      </c>
      <c r="AB135" s="129">
        <f>IF('Indicator Data'!AD137="No data","x",'Indicator Data'!AD137/'Indicator Data'!$BB137*100000)</f>
        <v>0</v>
      </c>
      <c r="AC135" s="127">
        <f t="shared" si="48"/>
        <v>0</v>
      </c>
      <c r="AD135" s="52">
        <f t="shared" si="49"/>
        <v>3.7</v>
      </c>
      <c r="AE135" s="12">
        <f>IF('Indicator Data'!V137="No data","x",ROUND(IF('Indicator Data'!V137&gt;AE$140,10,IF('Indicator Data'!V137&lt;AE$139,0,10-(AE$140-'Indicator Data'!V137)/(AE$140-AE$139)*10)),1))</f>
        <v>8.1999999999999993</v>
      </c>
      <c r="AF135" s="12">
        <f>IF('Indicator Data'!W137="No data","x",ROUND(IF('Indicator Data'!W137&gt;AF$140,10,IF('Indicator Data'!W137&lt;AF$139,0,10-(AF$140-'Indicator Data'!W137)/(AF$140-AF$139)*10)),1))</f>
        <v>2.8</v>
      </c>
      <c r="AG135" s="52">
        <f t="shared" si="50"/>
        <v>5.5</v>
      </c>
      <c r="AH135" s="12">
        <f>IF('Indicator Data'!AP137="No data","x",ROUND(IF('Indicator Data'!AP137&gt;AH$140,10,IF('Indicator Data'!AP137&lt;AH$139,0,10-(AH$140-'Indicator Data'!AP137)/(AH$140-AH$139)*10)),1))</f>
        <v>2.2000000000000002</v>
      </c>
      <c r="AI135" s="12">
        <f>IF('Indicator Data'!AQ137="No data","x",ROUND(IF('Indicator Data'!AQ137&gt;AI$140,10,IF('Indicator Data'!AQ137&lt;AI$139,0,10-(AI$140-'Indicator Data'!AQ137)/(AI$140-AI$139)*10)),1))</f>
        <v>3.5</v>
      </c>
      <c r="AJ135" s="52">
        <f t="shared" si="51"/>
        <v>2.9</v>
      </c>
      <c r="AK135" s="35">
        <f>'Indicator Data'!AK137+'Indicator Data'!AJ137*0.5+'Indicator Data'!AI137*0.25</f>
        <v>0</v>
      </c>
      <c r="AL135" s="42">
        <f>AK135/'Indicator Data'!BB137</f>
        <v>0</v>
      </c>
      <c r="AM135" s="52">
        <f t="shared" si="52"/>
        <v>0</v>
      </c>
      <c r="AN135" s="42">
        <f>IF('Indicator Data'!AL137="No data","x",'Indicator Data'!AL137/'Indicator Data'!BB137)</f>
        <v>0</v>
      </c>
      <c r="AO135" s="12">
        <f t="shared" si="53"/>
        <v>0</v>
      </c>
      <c r="AP135" s="52">
        <f t="shared" si="54"/>
        <v>0</v>
      </c>
      <c r="AQ135" s="36">
        <f t="shared" si="56"/>
        <v>2.7</v>
      </c>
      <c r="AR135" s="55">
        <f t="shared" si="55"/>
        <v>1.4</v>
      </c>
      <c r="AU135" s="11">
        <v>3.5</v>
      </c>
    </row>
    <row r="136" spans="1:47" s="11" customFormat="1" x14ac:dyDescent="0.25">
      <c r="A136" s="11" t="s">
        <v>446</v>
      </c>
      <c r="B136" s="30" t="s">
        <v>4</v>
      </c>
      <c r="C136" s="30" t="s">
        <v>575</v>
      </c>
      <c r="D136" s="12">
        <f>ROUND(IF('Indicator Data'!O138="No data",IF((0.1284*LN('Indicator Data'!BA138)-0.4735)&gt;D$140,0,IF((0.1284*LN('Indicator Data'!BA138)-0.4735)&lt;D$139,10,(D$140-(0.1284*LN('Indicator Data'!BA138)-0.4735))/(D$140-D$139)*10)),IF('Indicator Data'!O138&gt;D$140,0,IF('Indicator Data'!O138&lt;D$139,10,(D$140-'Indicator Data'!O138)/(D$140-D$139)*10))),1)</f>
        <v>8.5</v>
      </c>
      <c r="E136" s="12">
        <f>IF('Indicator Data'!P138="No data","x",ROUND(IF('Indicator Data'!P138&gt;E$140,10,IF('Indicator Data'!P138&lt;E$139,0,10-(E$140-'Indicator Data'!P138)/(E$140-E$139)*10)),1))</f>
        <v>4.5999999999999996</v>
      </c>
      <c r="F136" s="52">
        <f t="shared" si="38"/>
        <v>7</v>
      </c>
      <c r="G136" s="12">
        <f>IF('Indicator Data'!AG138="No data","x",ROUND(IF('Indicator Data'!AG138&gt;G$140,10,IF('Indicator Data'!AG138&lt;G$139,0,10-(G$140-'Indicator Data'!AG138)/(G$140-G$139)*10)),1))</f>
        <v>9.3000000000000007</v>
      </c>
      <c r="H136" s="12">
        <f>IF('Indicator Data'!AH138="No data","x",ROUND(IF('Indicator Data'!AH138&gt;H$140,10,IF('Indicator Data'!AH138&lt;H$139,0,10-(H$140-'Indicator Data'!AH138)/(H$140-H$139)*10)),1))</f>
        <v>0</v>
      </c>
      <c r="I136" s="52">
        <f t="shared" si="39"/>
        <v>4.7</v>
      </c>
      <c r="J136" s="35">
        <f>SUM('Indicator Data'!R138,SUM('Indicator Data'!S138:T138)*1000000)</f>
        <v>2320002340</v>
      </c>
      <c r="K136" s="35">
        <f>J136/'Indicator Data'!BD138</f>
        <v>157.75656921151102</v>
      </c>
      <c r="L136" s="12">
        <f t="shared" si="40"/>
        <v>3.2</v>
      </c>
      <c r="M136" s="12">
        <f>IF('Indicator Data'!U138="No data","x",ROUND(IF('Indicator Data'!U138&gt;M$140,10,IF('Indicator Data'!U138&lt;M$139,0,10-(M$140-'Indicator Data'!U138)/(M$140-M$139)*10)),1))</f>
        <v>4.5</v>
      </c>
      <c r="N136" s="125">
        <f>'Indicator Data'!Q138/'Indicator Data'!BD138*1000000</f>
        <v>0</v>
      </c>
      <c r="O136" s="12">
        <f t="shared" si="41"/>
        <v>0</v>
      </c>
      <c r="P136" s="52">
        <f t="shared" si="42"/>
        <v>2.6</v>
      </c>
      <c r="Q136" s="45">
        <f t="shared" si="43"/>
        <v>5.3</v>
      </c>
      <c r="R136" s="35">
        <f>IF(AND('Indicator Data'!AM138="No data",'Indicator Data'!AN138="No data"),0,SUM('Indicator Data'!AM138:AO138))</f>
        <v>8130</v>
      </c>
      <c r="S136" s="12">
        <f t="shared" si="44"/>
        <v>3</v>
      </c>
      <c r="T136" s="41">
        <f>R136/'Indicator Data'!$BB138</f>
        <v>5.8476209245570589E-3</v>
      </c>
      <c r="U136" s="12">
        <f t="shared" si="45"/>
        <v>4.9000000000000004</v>
      </c>
      <c r="V136" s="13">
        <f t="shared" si="46"/>
        <v>4</v>
      </c>
      <c r="W136" s="12">
        <f>IF('Indicator Data'!AB138="No data","x",ROUND(IF('Indicator Data'!AB138&gt;W$140,10,IF('Indicator Data'!AB138&lt;W$139,0,10-(W$140-'Indicator Data'!AB138)/(W$140-W$139)*10)),1))</f>
        <v>8</v>
      </c>
      <c r="X136" s="12">
        <f>IF('Indicator Data'!AA138="No data","x",ROUND(IF('Indicator Data'!AA138&gt;X$140,10,IF('Indicator Data'!AA138&lt;X$139,0,10-(X$140-'Indicator Data'!AA138)/(X$140-X$139)*10)),1))</f>
        <v>3.8</v>
      </c>
      <c r="Y136" s="12">
        <f>IF('Indicator Data'!AF138="No data","x",ROUND(IF('Indicator Data'!AF138&gt;Y$140,10,IF('Indicator Data'!AF138&lt;Y$139,0,10-(Y$140-'Indicator Data'!AF138)/(Y$140-Y$139)*10)),1))</f>
        <v>4.9000000000000004</v>
      </c>
      <c r="Z136" s="129">
        <f>IF('Indicator Data'!AC138="No data","x",'Indicator Data'!AC138/'Indicator Data'!$BB138*100000)</f>
        <v>0</v>
      </c>
      <c r="AA136" s="127">
        <f t="shared" si="47"/>
        <v>0</v>
      </c>
      <c r="AB136" s="129">
        <f>IF('Indicator Data'!AD138="No data","x",'Indicator Data'!AD138/'Indicator Data'!$BB138*100000)</f>
        <v>1.2946762194591275</v>
      </c>
      <c r="AC136" s="127">
        <f t="shared" si="48"/>
        <v>7</v>
      </c>
      <c r="AD136" s="52">
        <f t="shared" si="49"/>
        <v>4.7</v>
      </c>
      <c r="AE136" s="12">
        <f>IF('Indicator Data'!V138="No data","x",ROUND(IF('Indicator Data'!V138&gt;AE$140,10,IF('Indicator Data'!V138&lt;AE$139,0,10-(AE$140-'Indicator Data'!V138)/(AE$140-AE$139)*10)),1))</f>
        <v>10</v>
      </c>
      <c r="AF136" s="12">
        <f>IF('Indicator Data'!W138="No data","x",ROUND(IF('Indicator Data'!W138&gt;AF$140,10,IF('Indicator Data'!W138&lt;AF$139,0,10-(AF$140-'Indicator Data'!W138)/(AF$140-AF$139)*10)),1))</f>
        <v>3.9</v>
      </c>
      <c r="AG136" s="52">
        <f t="shared" si="50"/>
        <v>7</v>
      </c>
      <c r="AH136" s="12">
        <f>IF('Indicator Data'!AP138="No data","x",ROUND(IF('Indicator Data'!AP138&gt;AH$140,10,IF('Indicator Data'!AP138&lt;AH$139,0,10-(AH$140-'Indicator Data'!AP138)/(AH$140-AH$139)*10)),1))</f>
        <v>10</v>
      </c>
      <c r="AI136" s="12">
        <f>IF('Indicator Data'!AQ138="No data","x",ROUND(IF('Indicator Data'!AQ138&gt;AI$140,10,IF('Indicator Data'!AQ138&lt;AI$139,0,10-(AI$140-'Indicator Data'!AQ138)/(AI$140-AI$139)*10)),1))</f>
        <v>3.8</v>
      </c>
      <c r="AJ136" s="52">
        <f t="shared" si="51"/>
        <v>6.9</v>
      </c>
      <c r="AK136" s="35">
        <f>'Indicator Data'!AK138+'Indicator Data'!AJ138*0.5+'Indicator Data'!AI138*0.25</f>
        <v>0</v>
      </c>
      <c r="AL136" s="42">
        <f>AK136/'Indicator Data'!BB138</f>
        <v>0</v>
      </c>
      <c r="AM136" s="52">
        <f t="shared" si="52"/>
        <v>0</v>
      </c>
      <c r="AN136" s="42" t="str">
        <f>IF('Indicator Data'!AL138="No data","x",'Indicator Data'!AL138/'Indicator Data'!BB138)</f>
        <v>x</v>
      </c>
      <c r="AO136" s="12" t="str">
        <f t="shared" si="53"/>
        <v>x</v>
      </c>
      <c r="AP136" s="52" t="str">
        <f t="shared" si="54"/>
        <v>x</v>
      </c>
      <c r="AQ136" s="36">
        <f t="shared" si="56"/>
        <v>5.2</v>
      </c>
      <c r="AR136" s="55">
        <f t="shared" si="55"/>
        <v>4.5999999999999996</v>
      </c>
      <c r="AU136" s="11">
        <v>3.5</v>
      </c>
    </row>
    <row r="137" spans="1:47" s="11" customFormat="1" x14ac:dyDescent="0.25">
      <c r="A137" s="11" t="s">
        <v>452</v>
      </c>
      <c r="B137" s="30" t="s">
        <v>4</v>
      </c>
      <c r="C137" s="30" t="s">
        <v>581</v>
      </c>
      <c r="D137" s="12">
        <f>ROUND(IF('Indicator Data'!O139="No data",IF((0.1284*LN('Indicator Data'!BA139)-0.4735)&gt;D$140,0,IF((0.1284*LN('Indicator Data'!BA139)-0.4735)&lt;D$139,10,(D$140-(0.1284*LN('Indicator Data'!BA139)-0.4735))/(D$140-D$139)*10)),IF('Indicator Data'!O139&gt;D$140,0,IF('Indicator Data'!O139&lt;D$139,10,(D$140-'Indicator Data'!O139)/(D$140-D$139)*10))),1)</f>
        <v>8.5</v>
      </c>
      <c r="E137" s="12">
        <f>IF('Indicator Data'!P139="No data","x",ROUND(IF('Indicator Data'!P139&gt;E$140,10,IF('Indicator Data'!P139&lt;E$139,0,10-(E$140-'Indicator Data'!P139)/(E$140-E$139)*10)),1))</f>
        <v>10</v>
      </c>
      <c r="F137" s="52">
        <f t="shared" si="38"/>
        <v>9.4</v>
      </c>
      <c r="G137" s="12">
        <f>IF('Indicator Data'!AG139="No data","x",ROUND(IF('Indicator Data'!AG139&gt;G$140,10,IF('Indicator Data'!AG139&lt;G$139,0,10-(G$140-'Indicator Data'!AG139)/(G$140-G$139)*10)),1))</f>
        <v>9.3000000000000007</v>
      </c>
      <c r="H137" s="12">
        <f>IF('Indicator Data'!AH139="No data","x",ROUND(IF('Indicator Data'!AH139&gt;H$140,10,IF('Indicator Data'!AH139&lt;H$139,0,10-(H$140-'Indicator Data'!AH139)/(H$140-H$139)*10)),1))</f>
        <v>0</v>
      </c>
      <c r="I137" s="52">
        <f t="shared" si="39"/>
        <v>4.7</v>
      </c>
      <c r="J137" s="35">
        <f>SUM('Indicator Data'!R139,SUM('Indicator Data'!S139:T139)*1000000)</f>
        <v>2320002340</v>
      </c>
      <c r="K137" s="35">
        <f>J137/'Indicator Data'!BD139</f>
        <v>157.75656921151102</v>
      </c>
      <c r="L137" s="12">
        <f t="shared" si="40"/>
        <v>3.2</v>
      </c>
      <c r="M137" s="12">
        <f>IF('Indicator Data'!U139="No data","x",ROUND(IF('Indicator Data'!U139&gt;M$140,10,IF('Indicator Data'!U139&lt;M$139,0,10-(M$140-'Indicator Data'!U139)/(M$140-M$139)*10)),1))</f>
        <v>4.5</v>
      </c>
      <c r="N137" s="125">
        <f>'Indicator Data'!Q139/'Indicator Data'!BD139*1000000</f>
        <v>0</v>
      </c>
      <c r="O137" s="12">
        <f t="shared" si="41"/>
        <v>0</v>
      </c>
      <c r="P137" s="52">
        <f t="shared" si="42"/>
        <v>2.6</v>
      </c>
      <c r="Q137" s="45">
        <f t="shared" si="43"/>
        <v>6.5</v>
      </c>
      <c r="R137" s="35">
        <f>IF(AND('Indicator Data'!AM139="No data",'Indicator Data'!AN139="No data"),0,SUM('Indicator Data'!AM139:AO139))</f>
        <v>110646</v>
      </c>
      <c r="S137" s="12">
        <f t="shared" si="44"/>
        <v>6.8</v>
      </c>
      <c r="T137" s="41">
        <f>R137/'Indicator Data'!$BB139</f>
        <v>0.16317327076534202</v>
      </c>
      <c r="U137" s="12">
        <f t="shared" si="45"/>
        <v>10</v>
      </c>
      <c r="V137" s="13">
        <f t="shared" si="46"/>
        <v>8.4</v>
      </c>
      <c r="W137" s="12">
        <f>IF('Indicator Data'!AB139="No data","x",ROUND(IF('Indicator Data'!AB139&gt;W$140,10,IF('Indicator Data'!AB139&lt;W$139,0,10-(W$140-'Indicator Data'!AB139)/(W$140-W$139)*10)),1))</f>
        <v>2</v>
      </c>
      <c r="X137" s="12">
        <f>IF('Indicator Data'!AA139="No data","x",ROUND(IF('Indicator Data'!AA139&gt;X$140,10,IF('Indicator Data'!AA139&lt;X$139,0,10-(X$140-'Indicator Data'!AA139)/(X$140-X$139)*10)),1))</f>
        <v>3.8</v>
      </c>
      <c r="Y137" s="12">
        <f>IF('Indicator Data'!AF139="No data","x",ROUND(IF('Indicator Data'!AF139&gt;Y$140,10,IF('Indicator Data'!AF139&lt;Y$139,0,10-(Y$140-'Indicator Data'!AF139)/(Y$140-Y$139)*10)),1))</f>
        <v>4.9000000000000004</v>
      </c>
      <c r="Z137" s="129">
        <f>IF('Indicator Data'!AC139="No data","x",'Indicator Data'!AC139/'Indicator Data'!$BB139*100000)</f>
        <v>0</v>
      </c>
      <c r="AA137" s="127">
        <f t="shared" si="47"/>
        <v>0</v>
      </c>
      <c r="AB137" s="129">
        <f>IF('Indicator Data'!AD139="No data","x",'Indicator Data'!AD139/'Indicator Data'!$BB139*100000)</f>
        <v>0.14747326678356382</v>
      </c>
      <c r="AC137" s="127">
        <f t="shared" si="48"/>
        <v>3.9</v>
      </c>
      <c r="AD137" s="52">
        <f t="shared" si="49"/>
        <v>2.9</v>
      </c>
      <c r="AE137" s="12">
        <f>IF('Indicator Data'!V139="No data","x",ROUND(IF('Indicator Data'!V139&gt;AE$140,10,IF('Indicator Data'!V139&lt;AE$139,0,10-(AE$140-'Indicator Data'!V139)/(AE$140-AE$139)*10)),1))</f>
        <v>5.2</v>
      </c>
      <c r="AF137" s="12">
        <f>IF('Indicator Data'!W139="No data","x",ROUND(IF('Indicator Data'!W139&gt;AF$140,10,IF('Indicator Data'!W139&lt;AF$139,0,10-(AF$140-'Indicator Data'!W139)/(AF$140-AF$139)*10)),1))</f>
        <v>7.3</v>
      </c>
      <c r="AG137" s="52">
        <f t="shared" si="50"/>
        <v>6.3</v>
      </c>
      <c r="AH137" s="12">
        <f>IF('Indicator Data'!AP139="No data","x",ROUND(IF('Indicator Data'!AP139&gt;AH$140,10,IF('Indicator Data'!AP139&lt;AH$139,0,10-(AH$140-'Indicator Data'!AP139)/(AH$140-AH$139)*10)),1))</f>
        <v>10</v>
      </c>
      <c r="AI137" s="12">
        <f>IF('Indicator Data'!AQ139="No data","x",ROUND(IF('Indicator Data'!AQ139&gt;AI$140,10,IF('Indicator Data'!AQ139&lt;AI$139,0,10-(AI$140-'Indicator Data'!AQ139)/(AI$140-AI$139)*10)),1))</f>
        <v>3.5</v>
      </c>
      <c r="AJ137" s="52">
        <f t="shared" si="51"/>
        <v>6.8</v>
      </c>
      <c r="AK137" s="35">
        <f>'Indicator Data'!AK139+'Indicator Data'!AJ139*0.5+'Indicator Data'!AI139*0.25</f>
        <v>417455.59506147384</v>
      </c>
      <c r="AL137" s="42">
        <f>AK137/'Indicator Data'!BB139</f>
        <v>0.61563540340792111</v>
      </c>
      <c r="AM137" s="52">
        <f t="shared" si="52"/>
        <v>10</v>
      </c>
      <c r="AN137" s="42">
        <f>IF('Indicator Data'!AL139="No data","x",'Indicator Data'!AL139/'Indicator Data'!BB139)</f>
        <v>0.27495505752194771</v>
      </c>
      <c r="AO137" s="12">
        <f t="shared" si="53"/>
        <v>10</v>
      </c>
      <c r="AP137" s="52">
        <f t="shared" si="54"/>
        <v>10</v>
      </c>
      <c r="AQ137" s="36">
        <f t="shared" si="56"/>
        <v>8.1999999999999993</v>
      </c>
      <c r="AR137" s="55">
        <f t="shared" si="55"/>
        <v>8.3000000000000007</v>
      </c>
      <c r="AU137" s="11">
        <v>6.9</v>
      </c>
    </row>
    <row r="138" spans="1:47" customFormat="1" x14ac:dyDescent="0.25"/>
    <row r="139" spans="1:47" s="11" customFormat="1" x14ac:dyDescent="0.25">
      <c r="A139" s="37"/>
      <c r="B139" s="38" t="s">
        <v>42</v>
      </c>
      <c r="C139" s="38"/>
      <c r="D139" s="38">
        <v>0.3</v>
      </c>
      <c r="E139" s="38">
        <v>0.05</v>
      </c>
      <c r="F139" s="38"/>
      <c r="G139" s="38">
        <v>0</v>
      </c>
      <c r="H139" s="38">
        <v>0.25</v>
      </c>
      <c r="I139" s="38"/>
      <c r="J139" s="38"/>
      <c r="K139" s="38"/>
      <c r="L139" s="38">
        <v>0</v>
      </c>
      <c r="M139" s="38">
        <v>0</v>
      </c>
      <c r="N139" s="38"/>
      <c r="O139" s="38">
        <v>0</v>
      </c>
      <c r="P139" s="38"/>
      <c r="Q139" s="38"/>
      <c r="R139" s="38"/>
      <c r="S139" s="38">
        <v>3</v>
      </c>
      <c r="T139" s="38"/>
      <c r="U139" s="40">
        <v>5.0000000000000002E-5</v>
      </c>
      <c r="V139" s="38"/>
      <c r="W139" s="38">
        <v>0</v>
      </c>
      <c r="X139" s="38">
        <v>0</v>
      </c>
      <c r="Y139" s="38">
        <v>0</v>
      </c>
      <c r="Z139" s="38"/>
      <c r="AA139" s="38">
        <v>0</v>
      </c>
      <c r="AB139" s="38"/>
      <c r="AC139" s="38">
        <v>0</v>
      </c>
      <c r="AD139" s="38"/>
      <c r="AE139" s="38">
        <v>0</v>
      </c>
      <c r="AF139" s="38">
        <v>0</v>
      </c>
      <c r="AG139" s="38"/>
      <c r="AH139" s="145">
        <v>5</v>
      </c>
      <c r="AI139" s="145">
        <v>10</v>
      </c>
      <c r="AJ139" s="38"/>
      <c r="AK139" s="38"/>
      <c r="AL139" s="38"/>
      <c r="AM139" s="43">
        <v>0</v>
      </c>
      <c r="AN139" s="43"/>
      <c r="AO139" s="174">
        <v>0</v>
      </c>
      <c r="AP139" s="38"/>
      <c r="AQ139" s="38"/>
      <c r="AR139" s="38"/>
    </row>
    <row r="140" spans="1:47" s="11" customFormat="1" x14ac:dyDescent="0.25">
      <c r="A140" s="37"/>
      <c r="B140" s="38" t="s">
        <v>43</v>
      </c>
      <c r="C140" s="38"/>
      <c r="D140" s="38">
        <v>0.95</v>
      </c>
      <c r="E140" s="38">
        <v>0.5</v>
      </c>
      <c r="F140" s="38"/>
      <c r="G140" s="38">
        <v>0.75</v>
      </c>
      <c r="H140" s="38">
        <v>0.65</v>
      </c>
      <c r="I140" s="38"/>
      <c r="J140" s="38"/>
      <c r="K140" s="38"/>
      <c r="L140" s="38">
        <v>500</v>
      </c>
      <c r="M140" s="38">
        <v>15</v>
      </c>
      <c r="N140" s="38"/>
      <c r="O140" s="38">
        <v>100</v>
      </c>
      <c r="P140" s="38"/>
      <c r="Q140" s="38"/>
      <c r="R140" s="38"/>
      <c r="S140" s="38">
        <v>6</v>
      </c>
      <c r="T140" s="38"/>
      <c r="U140" s="39">
        <v>0.1</v>
      </c>
      <c r="V140" s="38"/>
      <c r="W140" s="38">
        <v>5</v>
      </c>
      <c r="X140" s="38">
        <v>550</v>
      </c>
      <c r="Y140" s="38">
        <v>120</v>
      </c>
      <c r="Z140" s="38"/>
      <c r="AA140" s="38">
        <v>50</v>
      </c>
      <c r="AB140" s="38"/>
      <c r="AC140" s="38">
        <v>10</v>
      </c>
      <c r="AD140" s="38"/>
      <c r="AE140" s="38">
        <v>130</v>
      </c>
      <c r="AF140" s="38">
        <v>0.45</v>
      </c>
      <c r="AG140" s="38"/>
      <c r="AH140" s="145">
        <v>15</v>
      </c>
      <c r="AI140" s="145">
        <v>40</v>
      </c>
      <c r="AJ140" s="38"/>
      <c r="AK140" s="38"/>
      <c r="AL140" s="38"/>
      <c r="AM140" s="39">
        <v>0.1</v>
      </c>
      <c r="AN140" s="39"/>
      <c r="AO140" s="174">
        <v>0.2</v>
      </c>
      <c r="AP140" s="38"/>
      <c r="AQ140" s="38"/>
      <c r="AR140" s="38"/>
    </row>
    <row r="141" spans="1:47" x14ac:dyDescent="0.25">
      <c r="AI141" s="146"/>
    </row>
    <row r="143" spans="1:47" x14ac:dyDescent="0.25">
      <c r="AH143" s="174">
        <v>30</v>
      </c>
    </row>
  </sheetData>
  <sortState ref="A3:AR134">
    <sortCondition ref="B3:B134"/>
    <sortCondition ref="A3:A134"/>
  </sortState>
  <mergeCells count="1">
    <mergeCell ref="A1:AR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pane xSplit="2" ySplit="2" topLeftCell="C3" activePane="bottomRight" state="frozen"/>
      <selection activeCell="AD123" sqref="AD123"/>
      <selection pane="topRight" activeCell="AD123" sqref="AD123"/>
      <selection pane="bottomLeft" activeCell="AD123" sqref="AD123"/>
      <selection pane="bottomRight" activeCell="K21" sqref="K21"/>
    </sheetView>
  </sheetViews>
  <sheetFormatPr defaultColWidth="9.140625" defaultRowHeight="15" x14ac:dyDescent="0.25"/>
  <cols>
    <col min="1" max="1" width="49.42578125" style="8" bestFit="1" customWidth="1"/>
    <col min="2" max="3" width="8.140625" style="76" customWidth="1"/>
    <col min="4" max="6" width="9.140625" style="8"/>
    <col min="7" max="7" width="9.140625" style="77"/>
    <col min="8" max="9" width="9.140625" style="8"/>
    <col min="10" max="11" width="9.140625" style="77"/>
    <col min="12" max="15" width="9.140625" style="8"/>
    <col min="16" max="16" width="9.140625" style="77"/>
    <col min="17" max="18" width="9.85546875" style="26" customWidth="1"/>
    <col min="19" max="19" width="9.140625" style="8"/>
    <col min="20" max="23" width="9.85546875" style="26" customWidth="1"/>
    <col min="24" max="24" width="9.140625" style="8"/>
    <col min="25" max="25" width="9.140625" style="77"/>
    <col min="26" max="16384" width="9.140625" style="8"/>
  </cols>
  <sheetData>
    <row r="1" spans="1:26" x14ac:dyDescent="0.25">
      <c r="A1" s="213"/>
      <c r="B1" s="213"/>
      <c r="C1" s="213"/>
      <c r="D1" s="213"/>
      <c r="E1" s="213"/>
      <c r="F1" s="213"/>
      <c r="G1" s="213"/>
      <c r="H1" s="213"/>
      <c r="I1" s="213"/>
      <c r="J1" s="213"/>
      <c r="K1" s="213"/>
      <c r="L1" s="213"/>
      <c r="M1" s="213"/>
      <c r="N1" s="213"/>
      <c r="O1" s="213"/>
      <c r="P1" s="213"/>
      <c r="Q1" s="213"/>
      <c r="R1" s="213"/>
      <c r="S1" s="213"/>
      <c r="T1" s="213"/>
      <c r="U1" s="213"/>
      <c r="V1" s="213"/>
      <c r="W1" s="213"/>
      <c r="X1" s="213"/>
      <c r="Y1" s="213"/>
    </row>
    <row r="2" spans="1:26" s="11" customFormat="1" ht="126.75" customHeight="1" thickBot="1" x14ac:dyDescent="0.3">
      <c r="A2" s="78" t="s">
        <v>32</v>
      </c>
      <c r="B2" s="79" t="s">
        <v>18</v>
      </c>
      <c r="C2" s="79" t="s">
        <v>583</v>
      </c>
      <c r="D2" s="67" t="s">
        <v>127</v>
      </c>
      <c r="E2" s="121" t="s">
        <v>598</v>
      </c>
      <c r="F2" s="67" t="s">
        <v>597</v>
      </c>
      <c r="G2" s="68" t="s">
        <v>61</v>
      </c>
      <c r="H2" s="67" t="s">
        <v>56</v>
      </c>
      <c r="I2" s="67" t="s">
        <v>20</v>
      </c>
      <c r="J2" s="68" t="s">
        <v>62</v>
      </c>
      <c r="K2" s="69" t="s">
        <v>689</v>
      </c>
      <c r="L2" s="67" t="s">
        <v>21</v>
      </c>
      <c r="M2" s="67" t="s">
        <v>22</v>
      </c>
      <c r="N2" s="67" t="s">
        <v>23</v>
      </c>
      <c r="O2" s="67" t="s">
        <v>24</v>
      </c>
      <c r="P2" s="68" t="s">
        <v>33</v>
      </c>
      <c r="Q2" s="67" t="s">
        <v>125</v>
      </c>
      <c r="R2" s="67" t="s">
        <v>126</v>
      </c>
      <c r="S2" s="68" t="s">
        <v>34</v>
      </c>
      <c r="T2" s="67" t="s">
        <v>123</v>
      </c>
      <c r="U2" s="67" t="s">
        <v>587</v>
      </c>
      <c r="V2" s="67" t="s">
        <v>124</v>
      </c>
      <c r="W2" s="67" t="s">
        <v>52</v>
      </c>
      <c r="X2" s="68" t="s">
        <v>51</v>
      </c>
      <c r="Y2" s="69" t="s">
        <v>690</v>
      </c>
    </row>
    <row r="3" spans="1:26" s="11" customFormat="1" x14ac:dyDescent="0.25">
      <c r="A3" s="11" t="s">
        <v>332</v>
      </c>
      <c r="B3" s="28" t="s">
        <v>0</v>
      </c>
      <c r="C3" s="28" t="s">
        <v>582</v>
      </c>
      <c r="D3" s="2">
        <f>IF('Indicator Data'!AR5="No data","x",ROUND(IF('Indicator Data'!AR5&gt;D$140,0,IF('Indicator Data'!AR5&lt;D$139,10,(D$140-'Indicator Data'!AR5)/(D$140-D$139)*10)),1))</f>
        <v>3.2</v>
      </c>
      <c r="E3" s="122">
        <f>('Indicator Data'!BE5+'Indicator Data'!BF5+'Indicator Data'!BG5)/'Indicator Data'!BD5*1000000</f>
        <v>0.22350576327693553</v>
      </c>
      <c r="F3" s="2">
        <f>ROUND(IF(E3&gt;F$140,0,IF(E3&lt;F$139,10,(F$140-E3)/(F$140-F$139)*10)),1)</f>
        <v>7.8</v>
      </c>
      <c r="G3" s="3">
        <f>ROUND(AVERAGE(D3,F3),1)</f>
        <v>5.5</v>
      </c>
      <c r="H3" s="2">
        <f>IF('Indicator Data'!AT5="No data","x",ROUND(IF('Indicator Data'!AT5&gt;H$140,0,IF('Indicator Data'!AT5&lt;H$139,10,(H$140-'Indicator Data'!AT5)/(H$140-H$139)*10)),1))</f>
        <v>5.8</v>
      </c>
      <c r="I3" s="2">
        <f>IF('Indicator Data'!AS5="No data","x",ROUND(IF('Indicator Data'!AS5&gt;I$140,0,IF('Indicator Data'!AS5&lt;I$139,10,(I$140-'Indicator Data'!AS5)/(I$140-I$139)*10)),1))</f>
        <v>6.1</v>
      </c>
      <c r="J3" s="3">
        <f>IF(AND(H3="x",I3="x"),"x",ROUND(AVERAGE(H3,I3),1))</f>
        <v>6</v>
      </c>
      <c r="K3" s="5">
        <f>ROUND(AVERAGE(G3,J3),1)</f>
        <v>5.8</v>
      </c>
      <c r="L3" s="2">
        <f>IF('Indicator Data'!AV5="No data","x",ROUND(IF('Indicator Data'!AV5^2&gt;L$140,0,IF('Indicator Data'!AV5^2&lt;L$139,10,(L$140-'Indicator Data'!AV5^2)/(L$140-L$139)*10)),1))</f>
        <v>9.8000000000000007</v>
      </c>
      <c r="M3" s="2">
        <f>IF(OR('Indicator Data'!AU5=0,'Indicator Data'!AU5="No data"),"x",ROUND(IF('Indicator Data'!AU5&gt;M$140,0,IF('Indicator Data'!AU5&lt;M$139,10,(M$140-'Indicator Data'!AU5)/(M$140-M$139)*10)),1))</f>
        <v>8</v>
      </c>
      <c r="N3" s="2">
        <f>IF('Indicator Data'!AW5="No data","x",ROUND(IF('Indicator Data'!AW5&gt;N$140,0,IF('Indicator Data'!AW5&lt;N$139,10,(N$140-'Indicator Data'!AW5)/(N$140-N$139)*10)),1))</f>
        <v>8.6</v>
      </c>
      <c r="O3" s="2">
        <f>IF('Indicator Data'!AX5="No data","x",ROUND(IF('Indicator Data'!AX5&gt;O$140,0,IF('Indicator Data'!AX5&lt;O$139,10,(O$140-'Indicator Data'!AX5)/(O$140-O$139)*10)),1))</f>
        <v>6</v>
      </c>
      <c r="P3" s="3">
        <f>IF(AND(L3="x",M3="x",N3="x",O3="x"),"x",ROUND(AVERAGE(L3,M3,N3,O3),1))</f>
        <v>8.1</v>
      </c>
      <c r="Q3" s="2">
        <f>IF('Indicator Data'!AY5="No data","x",ROUND(IF('Indicator Data'!AY5&gt;Q$140,0,IF('Indicator Data'!AY5&lt;Q$139,10,(Q$140-'Indicator Data'!AY5)/(Q$140-Q$139)*10)),1))</f>
        <v>10</v>
      </c>
      <c r="R3" s="2">
        <f>IF('Indicator Data'!AZ5="No data","x",ROUND(IF('Indicator Data'!AZ5&gt;R$140,0,IF('Indicator Data'!AZ5&lt;R$139,10,(R$140-'Indicator Data'!AZ5)/(R$140-R$139)*10)),1))</f>
        <v>10</v>
      </c>
      <c r="S3" s="3">
        <f>IF(AND(Q3="x",R3="x"),"x",ROUND(AVERAGE(R3,Q3),1))</f>
        <v>10</v>
      </c>
      <c r="T3" s="2">
        <f>IF('Indicator Data'!X5="No data","x",ROUND(IF('Indicator Data'!X5&gt;T$140,0,IF('Indicator Data'!X5&lt;T$139,10,(T$140-'Indicator Data'!X5)/(T$140-T$139)*10)),1))</f>
        <v>9.9</v>
      </c>
      <c r="U3" s="2">
        <f>IF('Indicator Data'!Y5="No data","x",ROUND(IF('Indicator Data'!Y5&gt;U$140,0,IF('Indicator Data'!Y5&lt;U$139,10,(U$140-'Indicator Data'!Y5)/(U$140-U$139)*10)),1))</f>
        <v>0</v>
      </c>
      <c r="V3" s="2">
        <f>IF('Indicator Data'!Z5="No data","x",ROUND(IF('Indicator Data'!Z5&gt;V$140,0,IF('Indicator Data'!Z5&lt;V$139,10,(V$140-'Indicator Data'!Z5)/(V$140-V$139)*10)),1))</f>
        <v>0.9</v>
      </c>
      <c r="W3" s="2">
        <f>IF('Indicator Data'!AE5="No data","x",ROUND(IF('Indicator Data'!AE5&gt;W$140,0,IF('Indicator Data'!AE5&lt;W$139,10,(W$140-'Indicator Data'!AE5)/(W$140-W$139)*10)),1))</f>
        <v>9.8000000000000007</v>
      </c>
      <c r="X3" s="3">
        <f>IF(AND(T3="x",V3="x",W3="x"),"x",ROUND(AVERAGE(T3,V3,W3,U3),1))</f>
        <v>5.2</v>
      </c>
      <c r="Y3" s="5">
        <f>ROUND(AVERAGE(S3,P3,X3),1)</f>
        <v>7.8</v>
      </c>
      <c r="Z3" s="80"/>
    </row>
    <row r="4" spans="1:26" s="11" customFormat="1" x14ac:dyDescent="0.25">
      <c r="A4" s="11" t="s">
        <v>333</v>
      </c>
      <c r="B4" s="28" t="s">
        <v>0</v>
      </c>
      <c r="C4" s="28" t="s">
        <v>453</v>
      </c>
      <c r="D4" s="2">
        <f>IF('Indicator Data'!AR6="No data","x",ROUND(IF('Indicator Data'!AR6&gt;D$140,0,IF('Indicator Data'!AR6&lt;D$139,10,(D$140-'Indicator Data'!AR6)/(D$140-D$139)*10)),1))</f>
        <v>3.2</v>
      </c>
      <c r="E4" s="122">
        <f>('Indicator Data'!BE6+'Indicator Data'!BF6+'Indicator Data'!BG6)/'Indicator Data'!BD6*1000000</f>
        <v>0.22350576327693553</v>
      </c>
      <c r="F4" s="2">
        <f t="shared" ref="F4:F67" si="0">ROUND(IF(E4&gt;F$140,0,IF(E4&lt;F$139,10,(F$140-E4)/(F$140-F$139)*10)),1)</f>
        <v>7.8</v>
      </c>
      <c r="G4" s="3">
        <f t="shared" ref="G4:G67" si="1">ROUND(AVERAGE(D4,F4),1)</f>
        <v>5.5</v>
      </c>
      <c r="H4" s="2">
        <f>IF('Indicator Data'!AT6="No data","x",ROUND(IF('Indicator Data'!AT6&gt;H$140,0,IF('Indicator Data'!AT6&lt;H$139,10,(H$140-'Indicator Data'!AT6)/(H$140-H$139)*10)),1))</f>
        <v>5.8</v>
      </c>
      <c r="I4" s="2">
        <f>IF('Indicator Data'!AS6="No data","x",ROUND(IF('Indicator Data'!AS6&gt;I$140,0,IF('Indicator Data'!AS6&lt;I$139,10,(I$140-'Indicator Data'!AS6)/(I$140-I$139)*10)),1))</f>
        <v>6.1</v>
      </c>
      <c r="J4" s="3">
        <f t="shared" ref="J4:J67" si="2">IF(AND(H4="x",I4="x"),"x",ROUND(AVERAGE(H4,I4),1))</f>
        <v>6</v>
      </c>
      <c r="K4" s="5">
        <f t="shared" ref="K4:K67" si="3">ROUND(AVERAGE(G4,J4),1)</f>
        <v>5.8</v>
      </c>
      <c r="L4" s="2">
        <f>IF('Indicator Data'!AV6="No data","x",ROUND(IF('Indicator Data'!AV6^2&gt;L$140,0,IF('Indicator Data'!AV6^2&lt;L$139,10,(L$140-'Indicator Data'!AV6^2)/(L$140-L$139)*10)),1))</f>
        <v>9.4</v>
      </c>
      <c r="M4" s="2">
        <f>IF(OR('Indicator Data'!AU6=0,'Indicator Data'!AU6="No data"),"x",ROUND(IF('Indicator Data'!AU6&gt;M$140,0,IF('Indicator Data'!AU6&lt;M$139,10,(M$140-'Indicator Data'!AU6)/(M$140-M$139)*10)),1))</f>
        <v>5.7</v>
      </c>
      <c r="N4" s="2">
        <f>IF('Indicator Data'!AW6="No data","x",ROUND(IF('Indicator Data'!AW6&gt;N$140,0,IF('Indicator Data'!AW6&lt;N$139,10,(N$140-'Indicator Data'!AW6)/(N$140-N$139)*10)),1))</f>
        <v>8.6</v>
      </c>
      <c r="O4" s="2">
        <f>IF('Indicator Data'!AX6="No data","x",ROUND(IF('Indicator Data'!AX6&gt;O$140,0,IF('Indicator Data'!AX6&lt;O$139,10,(O$140-'Indicator Data'!AX6)/(O$140-O$139)*10)),1))</f>
        <v>6</v>
      </c>
      <c r="P4" s="3">
        <f t="shared" ref="P4:P67" si="4">IF(AND(L4="x",M4="x",N4="x",O4="x"),"x",ROUND(AVERAGE(L4,M4,N4,O4),1))</f>
        <v>7.4</v>
      </c>
      <c r="Q4" s="2">
        <f>IF('Indicator Data'!AY6="No data","x",ROUND(IF('Indicator Data'!AY6&gt;Q$140,0,IF('Indicator Data'!AY6&lt;Q$139,10,(Q$140-'Indicator Data'!AY6)/(Q$140-Q$139)*10)),1))</f>
        <v>8.1</v>
      </c>
      <c r="R4" s="2">
        <f>IF('Indicator Data'!AZ6="No data","x",ROUND(IF('Indicator Data'!AZ6&gt;R$140,0,IF('Indicator Data'!AZ6&lt;R$139,10,(R$140-'Indicator Data'!AZ6)/(R$140-R$139)*10)),1))</f>
        <v>2.2999999999999998</v>
      </c>
      <c r="S4" s="3">
        <f t="shared" ref="S4:S67" si="5">IF(AND(Q4="x",R4="x"),"x",ROUND(AVERAGE(R4,Q4),1))</f>
        <v>5.2</v>
      </c>
      <c r="T4" s="2">
        <f>IF('Indicator Data'!X6="No data","x",ROUND(IF('Indicator Data'!X6&gt;T$140,0,IF('Indicator Data'!X6&lt;T$139,10,(T$140-'Indicator Data'!X6)/(T$140-T$139)*10)),1))</f>
        <v>9.9</v>
      </c>
      <c r="U4" s="2">
        <f>IF('Indicator Data'!Y6="No data","x",ROUND(IF('Indicator Data'!Y6&gt;U$140,0,IF('Indicator Data'!Y6&lt;U$139,10,(U$140-'Indicator Data'!Y6)/(U$140-U$139)*10)),1))</f>
        <v>0</v>
      </c>
      <c r="V4" s="2">
        <f>IF('Indicator Data'!Z6="No data","x",ROUND(IF('Indicator Data'!Z6&gt;V$140,0,IF('Indicator Data'!Z6&lt;V$139,10,(V$140-'Indicator Data'!Z6)/(V$140-V$139)*10)),1))</f>
        <v>0</v>
      </c>
      <c r="W4" s="2">
        <f>IF('Indicator Data'!AE6="No data","x",ROUND(IF('Indicator Data'!AE6&gt;W$140,0,IF('Indicator Data'!AE6&lt;W$139,10,(W$140-'Indicator Data'!AE6)/(W$140-W$139)*10)),1))</f>
        <v>9.8000000000000007</v>
      </c>
      <c r="X4" s="3">
        <f t="shared" ref="X4:X67" si="6">IF(AND(T4="x",V4="x",W4="x"),"x",ROUND(AVERAGE(T4,V4,W4,U4),1))</f>
        <v>4.9000000000000004</v>
      </c>
      <c r="Y4" s="5">
        <f t="shared" ref="Y4:Y67" si="7">ROUND(AVERAGE(S4,P4,X4),1)</f>
        <v>5.8</v>
      </c>
      <c r="Z4" s="80"/>
    </row>
    <row r="5" spans="1:26" s="11" customFormat="1" x14ac:dyDescent="0.25">
      <c r="A5" s="11" t="s">
        <v>334</v>
      </c>
      <c r="B5" s="28" t="s">
        <v>0</v>
      </c>
      <c r="C5" s="28" t="s">
        <v>454</v>
      </c>
      <c r="D5" s="2">
        <f>IF('Indicator Data'!AR7="No data","x",ROUND(IF('Indicator Data'!AR7&gt;D$140,0,IF('Indicator Data'!AR7&lt;D$139,10,(D$140-'Indicator Data'!AR7)/(D$140-D$139)*10)),1))</f>
        <v>3.2</v>
      </c>
      <c r="E5" s="122">
        <f>('Indicator Data'!BE7+'Indicator Data'!BF7+'Indicator Data'!BG7)/'Indicator Data'!BD7*1000000</f>
        <v>0.22350576327693553</v>
      </c>
      <c r="F5" s="2">
        <f t="shared" si="0"/>
        <v>7.8</v>
      </c>
      <c r="G5" s="3">
        <f t="shared" si="1"/>
        <v>5.5</v>
      </c>
      <c r="H5" s="2">
        <f>IF('Indicator Data'!AT7="No data","x",ROUND(IF('Indicator Data'!AT7&gt;H$140,0,IF('Indicator Data'!AT7&lt;H$139,10,(H$140-'Indicator Data'!AT7)/(H$140-H$139)*10)),1))</f>
        <v>5.8</v>
      </c>
      <c r="I5" s="2">
        <f>IF('Indicator Data'!AS7="No data","x",ROUND(IF('Indicator Data'!AS7&gt;I$140,0,IF('Indicator Data'!AS7&lt;I$139,10,(I$140-'Indicator Data'!AS7)/(I$140-I$139)*10)),1))</f>
        <v>6.1</v>
      </c>
      <c r="J5" s="3">
        <f t="shared" si="2"/>
        <v>6</v>
      </c>
      <c r="K5" s="5">
        <f t="shared" si="3"/>
        <v>5.8</v>
      </c>
      <c r="L5" s="2">
        <f>IF('Indicator Data'!AV7="No data","x",ROUND(IF('Indicator Data'!AV7^2&gt;L$140,0,IF('Indicator Data'!AV7^2&lt;L$139,10,(L$140-'Indicator Data'!AV7^2)/(L$140-L$139)*10)),1))</f>
        <v>6.3</v>
      </c>
      <c r="M5" s="2">
        <f>IF(OR('Indicator Data'!AU7=0,'Indicator Data'!AU7="No data"),"x",ROUND(IF('Indicator Data'!AU7&gt;M$140,0,IF('Indicator Data'!AU7&lt;M$139,10,(M$140-'Indicator Data'!AU7)/(M$140-M$139)*10)),1))</f>
        <v>3.9</v>
      </c>
      <c r="N5" s="2">
        <f>IF('Indicator Data'!AW7="No data","x",ROUND(IF('Indicator Data'!AW7&gt;N$140,0,IF('Indicator Data'!AW7&lt;N$139,10,(N$140-'Indicator Data'!AW7)/(N$140-N$139)*10)),1))</f>
        <v>8.6</v>
      </c>
      <c r="O5" s="2">
        <f>IF('Indicator Data'!AX7="No data","x",ROUND(IF('Indicator Data'!AX7&gt;O$140,0,IF('Indicator Data'!AX7&lt;O$139,10,(O$140-'Indicator Data'!AX7)/(O$140-O$139)*10)),1))</f>
        <v>6</v>
      </c>
      <c r="P5" s="3">
        <f t="shared" si="4"/>
        <v>6.2</v>
      </c>
      <c r="Q5" s="2">
        <f>IF('Indicator Data'!AY7="No data","x",ROUND(IF('Indicator Data'!AY7&gt;Q$140,0,IF('Indicator Data'!AY7&lt;Q$139,10,(Q$140-'Indicator Data'!AY7)/(Q$140-Q$139)*10)),1))</f>
        <v>4</v>
      </c>
      <c r="R5" s="2">
        <f>IF('Indicator Data'!AZ7="No data","x",ROUND(IF('Indicator Data'!AZ7&gt;R$140,0,IF('Indicator Data'!AZ7&lt;R$139,10,(R$140-'Indicator Data'!AZ7)/(R$140-R$139)*10)),1))</f>
        <v>0.3</v>
      </c>
      <c r="S5" s="3">
        <f t="shared" si="5"/>
        <v>2.2000000000000002</v>
      </c>
      <c r="T5" s="2">
        <f>IF('Indicator Data'!X7="No data","x",ROUND(IF('Indicator Data'!X7&gt;T$140,0,IF('Indicator Data'!X7&lt;T$139,10,(T$140-'Indicator Data'!X7)/(T$140-T$139)*10)),1))</f>
        <v>9.9</v>
      </c>
      <c r="U5" s="2">
        <f>IF('Indicator Data'!Y7="No data","x",ROUND(IF('Indicator Data'!Y7&gt;U$140,0,IF('Indicator Data'!Y7&lt;U$139,10,(U$140-'Indicator Data'!Y7)/(U$140-U$139)*10)),1))</f>
        <v>0</v>
      </c>
      <c r="V5" s="2">
        <f>IF('Indicator Data'!Z7="No data","x",ROUND(IF('Indicator Data'!Z7&gt;V$140,0,IF('Indicator Data'!Z7&lt;V$139,10,(V$140-'Indicator Data'!Z7)/(V$140-V$139)*10)),1))</f>
        <v>0</v>
      </c>
      <c r="W5" s="2">
        <f>IF('Indicator Data'!AE7="No data","x",ROUND(IF('Indicator Data'!AE7&gt;W$140,0,IF('Indicator Data'!AE7&lt;W$139,10,(W$140-'Indicator Data'!AE7)/(W$140-W$139)*10)),1))</f>
        <v>9.8000000000000007</v>
      </c>
      <c r="X5" s="3">
        <f t="shared" si="6"/>
        <v>4.9000000000000004</v>
      </c>
      <c r="Y5" s="5">
        <f t="shared" si="7"/>
        <v>4.4000000000000004</v>
      </c>
      <c r="Z5" s="80"/>
    </row>
    <row r="6" spans="1:26" s="11" customFormat="1" x14ac:dyDescent="0.25">
      <c r="A6" s="11" t="s">
        <v>335</v>
      </c>
      <c r="B6" s="28" t="s">
        <v>0</v>
      </c>
      <c r="C6" s="28" t="s">
        <v>455</v>
      </c>
      <c r="D6" s="2">
        <f>IF('Indicator Data'!AR8="No data","x",ROUND(IF('Indicator Data'!AR8&gt;D$140,0,IF('Indicator Data'!AR8&lt;D$139,10,(D$140-'Indicator Data'!AR8)/(D$140-D$139)*10)),1))</f>
        <v>3.2</v>
      </c>
      <c r="E6" s="122">
        <f>('Indicator Data'!BE8+'Indicator Data'!BF8+'Indicator Data'!BG8)/'Indicator Data'!BD8*1000000</f>
        <v>0.22350576327693553</v>
      </c>
      <c r="F6" s="2">
        <f t="shared" si="0"/>
        <v>7.8</v>
      </c>
      <c r="G6" s="3">
        <f t="shared" si="1"/>
        <v>5.5</v>
      </c>
      <c r="H6" s="2">
        <f>IF('Indicator Data'!AT8="No data","x",ROUND(IF('Indicator Data'!AT8&gt;H$140,0,IF('Indicator Data'!AT8&lt;H$139,10,(H$140-'Indicator Data'!AT8)/(H$140-H$139)*10)),1))</f>
        <v>5.8</v>
      </c>
      <c r="I6" s="2">
        <f>IF('Indicator Data'!AS8="No data","x",ROUND(IF('Indicator Data'!AS8&gt;I$140,0,IF('Indicator Data'!AS8&lt;I$139,10,(I$140-'Indicator Data'!AS8)/(I$140-I$139)*10)),1))</f>
        <v>6.1</v>
      </c>
      <c r="J6" s="3">
        <f t="shared" si="2"/>
        <v>6</v>
      </c>
      <c r="K6" s="5">
        <f t="shared" si="3"/>
        <v>5.8</v>
      </c>
      <c r="L6" s="2">
        <f>IF('Indicator Data'!AV8="No data","x",ROUND(IF('Indicator Data'!AV8^2&gt;L$140,0,IF('Indicator Data'!AV8^2&lt;L$139,10,(L$140-'Indicator Data'!AV8^2)/(L$140-L$139)*10)),1))</f>
        <v>10</v>
      </c>
      <c r="M6" s="2">
        <f>IF(OR('Indicator Data'!AU8=0,'Indicator Data'!AU8="No data"),"x",ROUND(IF('Indicator Data'!AU8&gt;M$140,0,IF('Indicator Data'!AU8&lt;M$139,10,(M$140-'Indicator Data'!AU8)/(M$140-M$139)*10)),1))</f>
        <v>9.1</v>
      </c>
      <c r="N6" s="2">
        <f>IF('Indicator Data'!AW8="No data","x",ROUND(IF('Indicator Data'!AW8&gt;N$140,0,IF('Indicator Data'!AW8&lt;N$139,10,(N$140-'Indicator Data'!AW8)/(N$140-N$139)*10)),1))</f>
        <v>8.6</v>
      </c>
      <c r="O6" s="2">
        <f>IF('Indicator Data'!AX8="No data","x",ROUND(IF('Indicator Data'!AX8&gt;O$140,0,IF('Indicator Data'!AX8&lt;O$139,10,(O$140-'Indicator Data'!AX8)/(O$140-O$139)*10)),1))</f>
        <v>6</v>
      </c>
      <c r="P6" s="3">
        <f t="shared" si="4"/>
        <v>8.4</v>
      </c>
      <c r="Q6" s="2">
        <f>IF('Indicator Data'!AY8="No data","x",ROUND(IF('Indicator Data'!AY8&gt;Q$140,0,IF('Indicator Data'!AY8&lt;Q$139,10,(Q$140-'Indicator Data'!AY8)/(Q$140-Q$139)*10)),1))</f>
        <v>10</v>
      </c>
      <c r="R6" s="2">
        <f>IF('Indicator Data'!AZ8="No data","x",ROUND(IF('Indicator Data'!AZ8&gt;R$140,0,IF('Indicator Data'!AZ8&lt;R$139,10,(R$140-'Indicator Data'!AZ8)/(R$140-R$139)*10)),1))</f>
        <v>2</v>
      </c>
      <c r="S6" s="3">
        <f t="shared" si="5"/>
        <v>6</v>
      </c>
      <c r="T6" s="2">
        <f>IF('Indicator Data'!X8="No data","x",ROUND(IF('Indicator Data'!X8&gt;T$140,0,IF('Indicator Data'!X8&lt;T$139,10,(T$140-'Indicator Data'!X8)/(T$140-T$139)*10)),1))</f>
        <v>9.9</v>
      </c>
      <c r="U6" s="2">
        <f>IF('Indicator Data'!Y8="No data","x",ROUND(IF('Indicator Data'!Y8&gt;U$140,0,IF('Indicator Data'!Y8&lt;U$139,10,(U$140-'Indicator Data'!Y8)/(U$140-U$139)*10)),1))</f>
        <v>0.9</v>
      </c>
      <c r="V6" s="2">
        <f>IF('Indicator Data'!Z8="No data","x",ROUND(IF('Indicator Data'!Z8&gt;V$140,0,IF('Indicator Data'!Z8&lt;V$139,10,(V$140-'Indicator Data'!Z8)/(V$140-V$139)*10)),1))</f>
        <v>1.9</v>
      </c>
      <c r="W6" s="2">
        <f>IF('Indicator Data'!AE8="No data","x",ROUND(IF('Indicator Data'!AE8&gt;W$140,0,IF('Indicator Data'!AE8&lt;W$139,10,(W$140-'Indicator Data'!AE8)/(W$140-W$139)*10)),1))</f>
        <v>9.8000000000000007</v>
      </c>
      <c r="X6" s="3">
        <f t="shared" si="6"/>
        <v>5.6</v>
      </c>
      <c r="Y6" s="5">
        <f t="shared" si="7"/>
        <v>6.7</v>
      </c>
      <c r="Z6" s="80"/>
    </row>
    <row r="7" spans="1:26" s="11" customFormat="1" x14ac:dyDescent="0.25">
      <c r="A7" s="11" t="s">
        <v>336</v>
      </c>
      <c r="B7" s="28" t="s">
        <v>0</v>
      </c>
      <c r="C7" s="28" t="s">
        <v>456</v>
      </c>
      <c r="D7" s="2">
        <f>IF('Indicator Data'!AR9="No data","x",ROUND(IF('Indicator Data'!AR9&gt;D$140,0,IF('Indicator Data'!AR9&lt;D$139,10,(D$140-'Indicator Data'!AR9)/(D$140-D$139)*10)),1))</f>
        <v>3.2</v>
      </c>
      <c r="E7" s="122">
        <f>('Indicator Data'!BE9+'Indicator Data'!BF9+'Indicator Data'!BG9)/'Indicator Data'!BD9*1000000</f>
        <v>0.22350576327693553</v>
      </c>
      <c r="F7" s="2">
        <f t="shared" si="0"/>
        <v>7.8</v>
      </c>
      <c r="G7" s="3">
        <f t="shared" si="1"/>
        <v>5.5</v>
      </c>
      <c r="H7" s="2">
        <f>IF('Indicator Data'!AT9="No data","x",ROUND(IF('Indicator Data'!AT9&gt;H$140,0,IF('Indicator Data'!AT9&lt;H$139,10,(H$140-'Indicator Data'!AT9)/(H$140-H$139)*10)),1))</f>
        <v>5.8</v>
      </c>
      <c r="I7" s="2">
        <f>IF('Indicator Data'!AS9="No data","x",ROUND(IF('Indicator Data'!AS9&gt;I$140,0,IF('Indicator Data'!AS9&lt;I$139,10,(I$140-'Indicator Data'!AS9)/(I$140-I$139)*10)),1))</f>
        <v>6.1</v>
      </c>
      <c r="J7" s="3">
        <f t="shared" si="2"/>
        <v>6</v>
      </c>
      <c r="K7" s="5">
        <f t="shared" si="3"/>
        <v>5.8</v>
      </c>
      <c r="L7" s="2">
        <f>IF('Indicator Data'!AV9="No data","x",ROUND(IF('Indicator Data'!AV9^2&gt;L$140,0,IF('Indicator Data'!AV9^2&lt;L$139,10,(L$140-'Indicator Data'!AV9^2)/(L$140-L$139)*10)),1))</f>
        <v>10</v>
      </c>
      <c r="M7" s="2">
        <f>IF(OR('Indicator Data'!AU9=0,'Indicator Data'!AU9="No data"),"x",ROUND(IF('Indicator Data'!AU9&gt;M$140,0,IF('Indicator Data'!AU9&lt;M$139,10,(M$140-'Indicator Data'!AU9)/(M$140-M$139)*10)),1))</f>
        <v>9.1999999999999993</v>
      </c>
      <c r="N7" s="2">
        <f>IF('Indicator Data'!AW9="No data","x",ROUND(IF('Indicator Data'!AW9&gt;N$140,0,IF('Indicator Data'!AW9&lt;N$139,10,(N$140-'Indicator Data'!AW9)/(N$140-N$139)*10)),1))</f>
        <v>8.6</v>
      </c>
      <c r="O7" s="2">
        <f>IF('Indicator Data'!AX9="No data","x",ROUND(IF('Indicator Data'!AX9&gt;O$140,0,IF('Indicator Data'!AX9&lt;O$139,10,(O$140-'Indicator Data'!AX9)/(O$140-O$139)*10)),1))</f>
        <v>6</v>
      </c>
      <c r="P7" s="3">
        <f t="shared" si="4"/>
        <v>8.5</v>
      </c>
      <c r="Q7" s="2">
        <f>IF('Indicator Data'!AY9="No data","x",ROUND(IF('Indicator Data'!AY9&gt;Q$140,0,IF('Indicator Data'!AY9&lt;Q$139,10,(Q$140-'Indicator Data'!AY9)/(Q$140-Q$139)*10)),1))</f>
        <v>8.4</v>
      </c>
      <c r="R7" s="2">
        <f>IF('Indicator Data'!AZ9="No data","x",ROUND(IF('Indicator Data'!AZ9&gt;R$140,0,IF('Indicator Data'!AZ9&lt;R$139,10,(R$140-'Indicator Data'!AZ9)/(R$140-R$139)*10)),1))</f>
        <v>2.8</v>
      </c>
      <c r="S7" s="3">
        <f t="shared" si="5"/>
        <v>5.6</v>
      </c>
      <c r="T7" s="2">
        <f>IF('Indicator Data'!X9="No data","x",ROUND(IF('Indicator Data'!X9&gt;T$140,0,IF('Indicator Data'!X9&lt;T$139,10,(T$140-'Indicator Data'!X9)/(T$140-T$139)*10)),1))</f>
        <v>9.9</v>
      </c>
      <c r="U7" s="2">
        <f>IF('Indicator Data'!Y9="No data","x",ROUND(IF('Indicator Data'!Y9&gt;U$140,0,IF('Indicator Data'!Y9&lt;U$139,10,(U$140-'Indicator Data'!Y9)/(U$140-U$139)*10)),1))</f>
        <v>0</v>
      </c>
      <c r="V7" s="2">
        <f>IF('Indicator Data'!Z9="No data","x",ROUND(IF('Indicator Data'!Z9&gt;V$140,0,IF('Indicator Data'!Z9&lt;V$139,10,(V$140-'Indicator Data'!Z9)/(V$140-V$139)*10)),1))</f>
        <v>1.6</v>
      </c>
      <c r="W7" s="2">
        <f>IF('Indicator Data'!AE9="No data","x",ROUND(IF('Indicator Data'!AE9&gt;W$140,0,IF('Indicator Data'!AE9&lt;W$139,10,(W$140-'Indicator Data'!AE9)/(W$140-W$139)*10)),1))</f>
        <v>9.8000000000000007</v>
      </c>
      <c r="X7" s="3">
        <f t="shared" si="6"/>
        <v>5.3</v>
      </c>
      <c r="Y7" s="5">
        <f t="shared" si="7"/>
        <v>6.5</v>
      </c>
      <c r="Z7" s="80"/>
    </row>
    <row r="8" spans="1:26" s="11" customFormat="1" x14ac:dyDescent="0.25">
      <c r="A8" s="11" t="s">
        <v>337</v>
      </c>
      <c r="B8" s="28" t="s">
        <v>0</v>
      </c>
      <c r="C8" s="28" t="s">
        <v>457</v>
      </c>
      <c r="D8" s="2">
        <f>IF('Indicator Data'!AR10="No data","x",ROUND(IF('Indicator Data'!AR10&gt;D$140,0,IF('Indicator Data'!AR10&lt;D$139,10,(D$140-'Indicator Data'!AR10)/(D$140-D$139)*10)),1))</f>
        <v>3.2</v>
      </c>
      <c r="E8" s="122">
        <f>('Indicator Data'!BE10+'Indicator Data'!BF10+'Indicator Data'!BG10)/'Indicator Data'!BD10*1000000</f>
        <v>0.22350576327693553</v>
      </c>
      <c r="F8" s="2">
        <f t="shared" si="0"/>
        <v>7.8</v>
      </c>
      <c r="G8" s="3">
        <f t="shared" si="1"/>
        <v>5.5</v>
      </c>
      <c r="H8" s="2">
        <f>IF('Indicator Data'!AT10="No data","x",ROUND(IF('Indicator Data'!AT10&gt;H$140,0,IF('Indicator Data'!AT10&lt;H$139,10,(H$140-'Indicator Data'!AT10)/(H$140-H$139)*10)),1))</f>
        <v>5.8</v>
      </c>
      <c r="I8" s="2">
        <f>IF('Indicator Data'!AS10="No data","x",ROUND(IF('Indicator Data'!AS10&gt;I$140,0,IF('Indicator Data'!AS10&lt;I$139,10,(I$140-'Indicator Data'!AS10)/(I$140-I$139)*10)),1))</f>
        <v>6.1</v>
      </c>
      <c r="J8" s="3">
        <f t="shared" si="2"/>
        <v>6</v>
      </c>
      <c r="K8" s="5">
        <f t="shared" si="3"/>
        <v>5.8</v>
      </c>
      <c r="L8" s="2">
        <f>IF('Indicator Data'!AV10="No data","x",ROUND(IF('Indicator Data'!AV10^2&gt;L$140,0,IF('Indicator Data'!AV10^2&lt;L$139,10,(L$140-'Indicator Data'!AV10^2)/(L$140-L$139)*10)),1))</f>
        <v>10</v>
      </c>
      <c r="M8" s="2">
        <f>IF(OR('Indicator Data'!AU10=0,'Indicator Data'!AU10="No data"),"x",ROUND(IF('Indicator Data'!AU10&gt;M$140,0,IF('Indicator Data'!AU10&lt;M$139,10,(M$140-'Indicator Data'!AU10)/(M$140-M$139)*10)),1))</f>
        <v>8.6</v>
      </c>
      <c r="N8" s="2">
        <f>IF('Indicator Data'!AW10="No data","x",ROUND(IF('Indicator Data'!AW10&gt;N$140,0,IF('Indicator Data'!AW10&lt;N$139,10,(N$140-'Indicator Data'!AW10)/(N$140-N$139)*10)),1))</f>
        <v>8.6</v>
      </c>
      <c r="O8" s="2">
        <f>IF('Indicator Data'!AX10="No data","x",ROUND(IF('Indicator Data'!AX10&gt;O$140,0,IF('Indicator Data'!AX10&lt;O$139,10,(O$140-'Indicator Data'!AX10)/(O$140-O$139)*10)),1))</f>
        <v>6</v>
      </c>
      <c r="P8" s="3">
        <f t="shared" si="4"/>
        <v>8.3000000000000007</v>
      </c>
      <c r="Q8" s="2">
        <f>IF('Indicator Data'!AY10="No data","x",ROUND(IF('Indicator Data'!AY10&gt;Q$140,0,IF('Indicator Data'!AY10&lt;Q$139,10,(Q$140-'Indicator Data'!AY10)/(Q$140-Q$139)*10)),1))</f>
        <v>9</v>
      </c>
      <c r="R8" s="2">
        <f>IF('Indicator Data'!AZ10="No data","x",ROUND(IF('Indicator Data'!AZ10&gt;R$140,0,IF('Indicator Data'!AZ10&lt;R$139,10,(R$140-'Indicator Data'!AZ10)/(R$140-R$139)*10)),1))</f>
        <v>2.4</v>
      </c>
      <c r="S8" s="3">
        <f t="shared" si="5"/>
        <v>5.7</v>
      </c>
      <c r="T8" s="2">
        <f>IF('Indicator Data'!X10="No data","x",ROUND(IF('Indicator Data'!X10&gt;T$140,0,IF('Indicator Data'!X10&lt;T$139,10,(T$140-'Indicator Data'!X10)/(T$140-T$139)*10)),1))</f>
        <v>9.9</v>
      </c>
      <c r="U8" s="2">
        <f>IF('Indicator Data'!Y10="No data","x",ROUND(IF('Indicator Data'!Y10&gt;U$140,0,IF('Indicator Data'!Y10&lt;U$139,10,(U$140-'Indicator Data'!Y10)/(U$140-U$139)*10)),1))</f>
        <v>0</v>
      </c>
      <c r="V8" s="2">
        <f>IF('Indicator Data'!Z10="No data","x",ROUND(IF('Indicator Data'!Z10&gt;V$140,0,IF('Indicator Data'!Z10&lt;V$139,10,(V$140-'Indicator Data'!Z10)/(V$140-V$139)*10)),1))</f>
        <v>0</v>
      </c>
      <c r="W8" s="2">
        <f>IF('Indicator Data'!AE10="No data","x",ROUND(IF('Indicator Data'!AE10&gt;W$140,0,IF('Indicator Data'!AE10&lt;W$139,10,(W$140-'Indicator Data'!AE10)/(W$140-W$139)*10)),1))</f>
        <v>9.8000000000000007</v>
      </c>
      <c r="X8" s="3">
        <f t="shared" si="6"/>
        <v>4.9000000000000004</v>
      </c>
      <c r="Y8" s="5">
        <f t="shared" si="7"/>
        <v>6.3</v>
      </c>
      <c r="Z8" s="80"/>
    </row>
    <row r="9" spans="1:26" s="11" customFormat="1" x14ac:dyDescent="0.25">
      <c r="A9" s="11" t="s">
        <v>338</v>
      </c>
      <c r="B9" s="28" t="s">
        <v>0</v>
      </c>
      <c r="C9" s="28" t="s">
        <v>458</v>
      </c>
      <c r="D9" s="2">
        <f>IF('Indicator Data'!AR11="No data","x",ROUND(IF('Indicator Data'!AR11&gt;D$140,0,IF('Indicator Data'!AR11&lt;D$139,10,(D$140-'Indicator Data'!AR11)/(D$140-D$139)*10)),1))</f>
        <v>3.2</v>
      </c>
      <c r="E9" s="122">
        <f>('Indicator Data'!BE11+'Indicator Data'!BF11+'Indicator Data'!BG11)/'Indicator Data'!BD11*1000000</f>
        <v>0.22350576327693553</v>
      </c>
      <c r="F9" s="2">
        <f t="shared" si="0"/>
        <v>7.8</v>
      </c>
      <c r="G9" s="3">
        <f t="shared" si="1"/>
        <v>5.5</v>
      </c>
      <c r="H9" s="2">
        <f>IF('Indicator Data'!AT11="No data","x",ROUND(IF('Indicator Data'!AT11&gt;H$140,0,IF('Indicator Data'!AT11&lt;H$139,10,(H$140-'Indicator Data'!AT11)/(H$140-H$139)*10)),1))</f>
        <v>5.8</v>
      </c>
      <c r="I9" s="2">
        <f>IF('Indicator Data'!AS11="No data","x",ROUND(IF('Indicator Data'!AS11&gt;I$140,0,IF('Indicator Data'!AS11&lt;I$139,10,(I$140-'Indicator Data'!AS11)/(I$140-I$139)*10)),1))</f>
        <v>6.1</v>
      </c>
      <c r="J9" s="3">
        <f t="shared" si="2"/>
        <v>6</v>
      </c>
      <c r="K9" s="5">
        <f t="shared" si="3"/>
        <v>5.8</v>
      </c>
      <c r="L9" s="2">
        <f>IF('Indicator Data'!AV11="No data","x",ROUND(IF('Indicator Data'!AV11^2&gt;L$140,0,IF('Indicator Data'!AV11^2&lt;L$139,10,(L$140-'Indicator Data'!AV11^2)/(L$140-L$139)*10)),1))</f>
        <v>10</v>
      </c>
      <c r="M9" s="2">
        <f>IF(OR('Indicator Data'!AU11=0,'Indicator Data'!AU11="No data"),"x",ROUND(IF('Indicator Data'!AU11&gt;M$140,0,IF('Indicator Data'!AU11&lt;M$139,10,(M$140-'Indicator Data'!AU11)/(M$140-M$139)*10)),1))</f>
        <v>9.4</v>
      </c>
      <c r="N9" s="2">
        <f>IF('Indicator Data'!AW11="No data","x",ROUND(IF('Indicator Data'!AW11&gt;N$140,0,IF('Indicator Data'!AW11&lt;N$139,10,(N$140-'Indicator Data'!AW11)/(N$140-N$139)*10)),1))</f>
        <v>8.6</v>
      </c>
      <c r="O9" s="2">
        <f>IF('Indicator Data'!AX11="No data","x",ROUND(IF('Indicator Data'!AX11&gt;O$140,0,IF('Indicator Data'!AX11&lt;O$139,10,(O$140-'Indicator Data'!AX11)/(O$140-O$139)*10)),1))</f>
        <v>6</v>
      </c>
      <c r="P9" s="3">
        <f t="shared" si="4"/>
        <v>8.5</v>
      </c>
      <c r="Q9" s="2">
        <f>IF('Indicator Data'!AY11="No data","x",ROUND(IF('Indicator Data'!AY11&gt;Q$140,0,IF('Indicator Data'!AY11&lt;Q$139,10,(Q$140-'Indicator Data'!AY11)/(Q$140-Q$139)*10)),1))</f>
        <v>10</v>
      </c>
      <c r="R9" s="2">
        <f>IF('Indicator Data'!AZ11="No data","x",ROUND(IF('Indicator Data'!AZ11&gt;R$140,0,IF('Indicator Data'!AZ11&lt;R$139,10,(R$140-'Indicator Data'!AZ11)/(R$140-R$139)*10)),1))</f>
        <v>2</v>
      </c>
      <c r="S9" s="3">
        <f t="shared" si="5"/>
        <v>6</v>
      </c>
      <c r="T9" s="2">
        <f>IF('Indicator Data'!X11="No data","x",ROUND(IF('Indicator Data'!X11&gt;T$140,0,IF('Indicator Data'!X11&lt;T$139,10,(T$140-'Indicator Data'!X11)/(T$140-T$139)*10)),1))</f>
        <v>9.9</v>
      </c>
      <c r="U9" s="2">
        <f>IF('Indicator Data'!Y11="No data","x",ROUND(IF('Indicator Data'!Y11&gt;U$140,0,IF('Indicator Data'!Y11&lt;U$139,10,(U$140-'Indicator Data'!Y11)/(U$140-U$139)*10)),1))</f>
        <v>0.8</v>
      </c>
      <c r="V9" s="2">
        <f>IF('Indicator Data'!Z11="No data","x",ROUND(IF('Indicator Data'!Z11&gt;V$140,0,IF('Indicator Data'!Z11&lt;V$139,10,(V$140-'Indicator Data'!Z11)/(V$140-V$139)*10)),1))</f>
        <v>2.7</v>
      </c>
      <c r="W9" s="2">
        <f>IF('Indicator Data'!AE11="No data","x",ROUND(IF('Indicator Data'!AE11&gt;W$140,0,IF('Indicator Data'!AE11&lt;W$139,10,(W$140-'Indicator Data'!AE11)/(W$140-W$139)*10)),1))</f>
        <v>9.8000000000000007</v>
      </c>
      <c r="X9" s="3">
        <f t="shared" si="6"/>
        <v>5.8</v>
      </c>
      <c r="Y9" s="5">
        <f t="shared" si="7"/>
        <v>6.8</v>
      </c>
      <c r="Z9" s="80"/>
    </row>
    <row r="10" spans="1:26" s="11" customFormat="1" x14ac:dyDescent="0.25">
      <c r="A10" s="11" t="s">
        <v>339</v>
      </c>
      <c r="B10" s="28" t="s">
        <v>0</v>
      </c>
      <c r="C10" s="28" t="s">
        <v>459</v>
      </c>
      <c r="D10" s="2">
        <f>IF('Indicator Data'!AR12="No data","x",ROUND(IF('Indicator Data'!AR12&gt;D$140,0,IF('Indicator Data'!AR12&lt;D$139,10,(D$140-'Indicator Data'!AR12)/(D$140-D$139)*10)),1))</f>
        <v>3.2</v>
      </c>
      <c r="E10" s="122">
        <f>('Indicator Data'!BE12+'Indicator Data'!BF12+'Indicator Data'!BG12)/'Indicator Data'!BD12*1000000</f>
        <v>0.22350576327693553</v>
      </c>
      <c r="F10" s="2">
        <f t="shared" si="0"/>
        <v>7.8</v>
      </c>
      <c r="G10" s="3">
        <f t="shared" si="1"/>
        <v>5.5</v>
      </c>
      <c r="H10" s="2">
        <f>IF('Indicator Data'!AT12="No data","x",ROUND(IF('Indicator Data'!AT12&gt;H$140,0,IF('Indicator Data'!AT12&lt;H$139,10,(H$140-'Indicator Data'!AT12)/(H$140-H$139)*10)),1))</f>
        <v>5.8</v>
      </c>
      <c r="I10" s="2">
        <f>IF('Indicator Data'!AS12="No data","x",ROUND(IF('Indicator Data'!AS12&gt;I$140,0,IF('Indicator Data'!AS12&lt;I$139,10,(I$140-'Indicator Data'!AS12)/(I$140-I$139)*10)),1))</f>
        <v>6.1</v>
      </c>
      <c r="J10" s="3">
        <f t="shared" si="2"/>
        <v>6</v>
      </c>
      <c r="K10" s="5">
        <f t="shared" si="3"/>
        <v>5.8</v>
      </c>
      <c r="L10" s="2">
        <f>IF('Indicator Data'!AV12="No data","x",ROUND(IF('Indicator Data'!AV12^2&gt;L$140,0,IF('Indicator Data'!AV12^2&lt;L$139,10,(L$140-'Indicator Data'!AV12^2)/(L$140-L$139)*10)),1))</f>
        <v>10</v>
      </c>
      <c r="M10" s="2">
        <f>IF(OR('Indicator Data'!AU12=0,'Indicator Data'!AU12="No data"),"x",ROUND(IF('Indicator Data'!AU12&gt;M$140,0,IF('Indicator Data'!AU12&lt;M$139,10,(M$140-'Indicator Data'!AU12)/(M$140-M$139)*10)),1))</f>
        <v>9.3000000000000007</v>
      </c>
      <c r="N10" s="2">
        <f>IF('Indicator Data'!AW12="No data","x",ROUND(IF('Indicator Data'!AW12&gt;N$140,0,IF('Indicator Data'!AW12&lt;N$139,10,(N$140-'Indicator Data'!AW12)/(N$140-N$139)*10)),1))</f>
        <v>8.6</v>
      </c>
      <c r="O10" s="2">
        <f>IF('Indicator Data'!AX12="No data","x",ROUND(IF('Indicator Data'!AX12&gt;O$140,0,IF('Indicator Data'!AX12&lt;O$139,10,(O$140-'Indicator Data'!AX12)/(O$140-O$139)*10)),1))</f>
        <v>6</v>
      </c>
      <c r="P10" s="3">
        <f t="shared" si="4"/>
        <v>8.5</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4.7</v>
      </c>
      <c r="S10" s="3">
        <f t="shared" si="5"/>
        <v>7.4</v>
      </c>
      <c r="T10" s="2">
        <f>IF('Indicator Data'!X12="No data","x",ROUND(IF('Indicator Data'!X12&gt;T$140,0,IF('Indicator Data'!X12&lt;T$139,10,(T$140-'Indicator Data'!X12)/(T$140-T$139)*10)),1))</f>
        <v>9.9</v>
      </c>
      <c r="U10" s="2">
        <f>IF('Indicator Data'!Y12="No data","x",ROUND(IF('Indicator Data'!Y12&gt;U$140,0,IF('Indicator Data'!Y12&lt;U$139,10,(U$140-'Indicator Data'!Y12)/(U$140-U$139)*10)),1))</f>
        <v>0</v>
      </c>
      <c r="V10" s="2">
        <f>IF('Indicator Data'!Z12="No data","x",ROUND(IF('Indicator Data'!Z12&gt;V$140,0,IF('Indicator Data'!Z12&lt;V$139,10,(V$140-'Indicator Data'!Z12)/(V$140-V$139)*10)),1))</f>
        <v>0</v>
      </c>
      <c r="W10" s="2">
        <f>IF('Indicator Data'!AE12="No data","x",ROUND(IF('Indicator Data'!AE12&gt;W$140,0,IF('Indicator Data'!AE12&lt;W$139,10,(W$140-'Indicator Data'!AE12)/(W$140-W$139)*10)),1))</f>
        <v>9.8000000000000007</v>
      </c>
      <c r="X10" s="3">
        <f t="shared" si="6"/>
        <v>4.9000000000000004</v>
      </c>
      <c r="Y10" s="5">
        <f t="shared" si="7"/>
        <v>6.9</v>
      </c>
      <c r="Z10" s="80"/>
    </row>
    <row r="11" spans="1:26" s="11" customFormat="1" x14ac:dyDescent="0.25">
      <c r="A11" s="11" t="s">
        <v>340</v>
      </c>
      <c r="B11" s="28" t="s">
        <v>0</v>
      </c>
      <c r="C11" s="28" t="s">
        <v>460</v>
      </c>
      <c r="D11" s="2">
        <f>IF('Indicator Data'!AR13="No data","x",ROUND(IF('Indicator Data'!AR13&gt;D$140,0,IF('Indicator Data'!AR13&lt;D$139,10,(D$140-'Indicator Data'!AR13)/(D$140-D$139)*10)),1))</f>
        <v>3.2</v>
      </c>
      <c r="E11" s="122">
        <f>('Indicator Data'!BE13+'Indicator Data'!BF13+'Indicator Data'!BG13)/'Indicator Data'!BD13*1000000</f>
        <v>0.22350576327693553</v>
      </c>
      <c r="F11" s="2">
        <f t="shared" si="0"/>
        <v>7.8</v>
      </c>
      <c r="G11" s="3">
        <f t="shared" si="1"/>
        <v>5.5</v>
      </c>
      <c r="H11" s="2">
        <f>IF('Indicator Data'!AT13="No data","x",ROUND(IF('Indicator Data'!AT13&gt;H$140,0,IF('Indicator Data'!AT13&lt;H$139,10,(H$140-'Indicator Data'!AT13)/(H$140-H$139)*10)),1))</f>
        <v>5.8</v>
      </c>
      <c r="I11" s="2">
        <f>IF('Indicator Data'!AS13="No data","x",ROUND(IF('Indicator Data'!AS13&gt;I$140,0,IF('Indicator Data'!AS13&lt;I$139,10,(I$140-'Indicator Data'!AS13)/(I$140-I$139)*10)),1))</f>
        <v>6.1</v>
      </c>
      <c r="J11" s="3">
        <f t="shared" si="2"/>
        <v>6</v>
      </c>
      <c r="K11" s="5">
        <f t="shared" si="3"/>
        <v>5.8</v>
      </c>
      <c r="L11" s="2">
        <f>IF('Indicator Data'!AV13="No data","x",ROUND(IF('Indicator Data'!AV13^2&gt;L$140,0,IF('Indicator Data'!AV13^2&lt;L$139,10,(L$140-'Indicator Data'!AV13^2)/(L$140-L$139)*10)),1))</f>
        <v>9.1</v>
      </c>
      <c r="M11" s="2">
        <f>IF(OR('Indicator Data'!AU13=0,'Indicator Data'!AU13="No data"),"x",ROUND(IF('Indicator Data'!AU13&gt;M$140,0,IF('Indicator Data'!AU13&lt;M$139,10,(M$140-'Indicator Data'!AU13)/(M$140-M$139)*10)),1))</f>
        <v>5.9</v>
      </c>
      <c r="N11" s="2">
        <f>IF('Indicator Data'!AW13="No data","x",ROUND(IF('Indicator Data'!AW13&gt;N$140,0,IF('Indicator Data'!AW13&lt;N$139,10,(N$140-'Indicator Data'!AW13)/(N$140-N$139)*10)),1))</f>
        <v>8.6</v>
      </c>
      <c r="O11" s="2">
        <f>IF('Indicator Data'!AX13="No data","x",ROUND(IF('Indicator Data'!AX13&gt;O$140,0,IF('Indicator Data'!AX13&lt;O$139,10,(O$140-'Indicator Data'!AX13)/(O$140-O$139)*10)),1))</f>
        <v>6</v>
      </c>
      <c r="P11" s="3">
        <f t="shared" si="4"/>
        <v>7.4</v>
      </c>
      <c r="Q11" s="2">
        <f>IF('Indicator Data'!AY13="No data","x",ROUND(IF('Indicator Data'!AY13&gt;Q$140,0,IF('Indicator Data'!AY13&lt;Q$139,10,(Q$140-'Indicator Data'!AY13)/(Q$140-Q$139)*10)),1))</f>
        <v>9.1999999999999993</v>
      </c>
      <c r="R11" s="2">
        <f>IF('Indicator Data'!AZ13="No data","x",ROUND(IF('Indicator Data'!AZ13&gt;R$140,0,IF('Indicator Data'!AZ13&lt;R$139,10,(R$140-'Indicator Data'!AZ13)/(R$140-R$139)*10)),1))</f>
        <v>7.8</v>
      </c>
      <c r="S11" s="3">
        <f t="shared" si="5"/>
        <v>8.5</v>
      </c>
      <c r="T11" s="2">
        <f>IF('Indicator Data'!X13="No data","x",ROUND(IF('Indicator Data'!X13&gt;T$140,0,IF('Indicator Data'!X13&lt;T$139,10,(T$140-'Indicator Data'!X13)/(T$140-T$139)*10)),1))</f>
        <v>9.9</v>
      </c>
      <c r="U11" s="2">
        <f>IF('Indicator Data'!Y13="No data","x",ROUND(IF('Indicator Data'!Y13&gt;U$140,0,IF('Indicator Data'!Y13&lt;U$139,10,(U$140-'Indicator Data'!Y13)/(U$140-U$139)*10)),1))</f>
        <v>0</v>
      </c>
      <c r="V11" s="2">
        <f>IF('Indicator Data'!Z13="No data","x",ROUND(IF('Indicator Data'!Z13&gt;V$140,0,IF('Indicator Data'!Z13&lt;V$139,10,(V$140-'Indicator Data'!Z13)/(V$140-V$139)*10)),1))</f>
        <v>0</v>
      </c>
      <c r="W11" s="2">
        <f>IF('Indicator Data'!AE13="No data","x",ROUND(IF('Indicator Data'!AE13&gt;W$140,0,IF('Indicator Data'!AE13&lt;W$139,10,(W$140-'Indicator Data'!AE13)/(W$140-W$139)*10)),1))</f>
        <v>9.8000000000000007</v>
      </c>
      <c r="X11" s="3">
        <f t="shared" si="6"/>
        <v>4.9000000000000004</v>
      </c>
      <c r="Y11" s="5">
        <f t="shared" si="7"/>
        <v>6.9</v>
      </c>
      <c r="Z11" s="80"/>
    </row>
    <row r="12" spans="1:26" s="11" customFormat="1" x14ac:dyDescent="0.25">
      <c r="A12" s="11" t="s">
        <v>347</v>
      </c>
      <c r="B12" s="28" t="s">
        <v>0</v>
      </c>
      <c r="C12" s="28" t="s">
        <v>585</v>
      </c>
      <c r="D12" s="2">
        <f>IF('Indicator Data'!AR14="No data","x",ROUND(IF('Indicator Data'!AR14&gt;D$140,0,IF('Indicator Data'!AR14&lt;D$139,10,(D$140-'Indicator Data'!AR14)/(D$140-D$139)*10)),1))</f>
        <v>3.2</v>
      </c>
      <c r="E12" s="122">
        <f>('Indicator Data'!BE14+'Indicator Data'!BF14+'Indicator Data'!BG14)/'Indicator Data'!BD14*1000000</f>
        <v>0.22350576327693553</v>
      </c>
      <c r="F12" s="2">
        <f t="shared" si="0"/>
        <v>7.8</v>
      </c>
      <c r="G12" s="3">
        <f t="shared" si="1"/>
        <v>5.5</v>
      </c>
      <c r="H12" s="2">
        <f>IF('Indicator Data'!AT14="No data","x",ROUND(IF('Indicator Data'!AT14&gt;H$140,0,IF('Indicator Data'!AT14&lt;H$139,10,(H$140-'Indicator Data'!AT14)/(H$140-H$139)*10)),1))</f>
        <v>5.8</v>
      </c>
      <c r="I12" s="2">
        <f>IF('Indicator Data'!AS14="No data","x",ROUND(IF('Indicator Data'!AS14&gt;I$140,0,IF('Indicator Data'!AS14&lt;I$139,10,(I$140-'Indicator Data'!AS14)/(I$140-I$139)*10)),1))</f>
        <v>6.1</v>
      </c>
      <c r="J12" s="3">
        <f t="shared" si="2"/>
        <v>6</v>
      </c>
      <c r="K12" s="5">
        <f t="shared" si="3"/>
        <v>5.8</v>
      </c>
      <c r="L12" s="2">
        <f>IF('Indicator Data'!AV14="No data","x",ROUND(IF('Indicator Data'!AV14^2&gt;L$140,0,IF('Indicator Data'!AV14^2&lt;L$139,10,(L$140-'Indicator Data'!AV14^2)/(L$140-L$139)*10)),1))</f>
        <v>10</v>
      </c>
      <c r="M12" s="2">
        <f>IF(OR('Indicator Data'!AU14=0,'Indicator Data'!AU14="No data"),"x",ROUND(IF('Indicator Data'!AU14&gt;M$140,0,IF('Indicator Data'!AU14&lt;M$139,10,(M$140-'Indicator Data'!AU14)/(M$140-M$139)*10)),1))</f>
        <v>8.8000000000000007</v>
      </c>
      <c r="N12" s="2">
        <f>IF('Indicator Data'!AW14="No data","x",ROUND(IF('Indicator Data'!AW14&gt;N$140,0,IF('Indicator Data'!AW14&lt;N$139,10,(N$140-'Indicator Data'!AW14)/(N$140-N$139)*10)),1))</f>
        <v>8.6</v>
      </c>
      <c r="O12" s="2">
        <f>IF('Indicator Data'!AX14="No data","x",ROUND(IF('Indicator Data'!AX14&gt;O$140,0,IF('Indicator Data'!AX14&lt;O$139,10,(O$140-'Indicator Data'!AX14)/(O$140-O$139)*10)),1))</f>
        <v>6</v>
      </c>
      <c r="P12" s="3">
        <f t="shared" si="4"/>
        <v>8.4</v>
      </c>
      <c r="Q12" s="2">
        <f>IF('Indicator Data'!AY14="No data","x",ROUND(IF('Indicator Data'!AY14&gt;Q$140,0,IF('Indicator Data'!AY14&lt;Q$139,10,(Q$140-'Indicator Data'!AY14)/(Q$140-Q$139)*10)),1))</f>
        <v>8.8000000000000007</v>
      </c>
      <c r="R12" s="2">
        <f>IF('Indicator Data'!AZ14="No data","x",ROUND(IF('Indicator Data'!AZ14&gt;R$140,0,IF('Indicator Data'!AZ14&lt;R$139,10,(R$140-'Indicator Data'!AZ14)/(R$140-R$139)*10)),1))</f>
        <v>8.1999999999999993</v>
      </c>
      <c r="S12" s="3">
        <f t="shared" si="5"/>
        <v>8.5</v>
      </c>
      <c r="T12" s="2">
        <f>IF('Indicator Data'!X14="No data","x",ROUND(IF('Indicator Data'!X14&gt;T$140,0,IF('Indicator Data'!X14&lt;T$139,10,(T$140-'Indicator Data'!X14)/(T$140-T$139)*10)),1))</f>
        <v>9.9</v>
      </c>
      <c r="U12" s="2">
        <f>IF('Indicator Data'!Y14="No data","x",ROUND(IF('Indicator Data'!Y14&gt;U$140,0,IF('Indicator Data'!Y14&lt;U$139,10,(U$140-'Indicator Data'!Y14)/(U$140-U$139)*10)),1))</f>
        <v>0</v>
      </c>
      <c r="V12" s="2">
        <f>IF('Indicator Data'!Z14="No data","x",ROUND(IF('Indicator Data'!Z14&gt;V$140,0,IF('Indicator Data'!Z14&lt;V$139,10,(V$140-'Indicator Data'!Z14)/(V$140-V$139)*10)),1))</f>
        <v>0</v>
      </c>
      <c r="W12" s="2">
        <f>IF('Indicator Data'!AE14="No data","x",ROUND(IF('Indicator Data'!AE14&gt;W$140,0,IF('Indicator Data'!AE14&lt;W$139,10,(W$140-'Indicator Data'!AE14)/(W$140-W$139)*10)),1))</f>
        <v>9.8000000000000007</v>
      </c>
      <c r="X12" s="3">
        <f t="shared" si="6"/>
        <v>4.9000000000000004</v>
      </c>
      <c r="Y12" s="5">
        <f t="shared" si="7"/>
        <v>7.3</v>
      </c>
      <c r="Z12" s="80"/>
    </row>
    <row r="13" spans="1:26" s="11" customFormat="1" x14ac:dyDescent="0.25">
      <c r="A13" s="11" t="s">
        <v>341</v>
      </c>
      <c r="B13" s="28" t="s">
        <v>0</v>
      </c>
      <c r="C13" s="28" t="s">
        <v>461</v>
      </c>
      <c r="D13" s="2">
        <f>IF('Indicator Data'!AR15="No data","x",ROUND(IF('Indicator Data'!AR15&gt;D$140,0,IF('Indicator Data'!AR15&lt;D$139,10,(D$140-'Indicator Data'!AR15)/(D$140-D$139)*10)),1))</f>
        <v>3.2</v>
      </c>
      <c r="E13" s="122">
        <f>('Indicator Data'!BE15+'Indicator Data'!BF15+'Indicator Data'!BG15)/'Indicator Data'!BD15*1000000</f>
        <v>0.22350576327693553</v>
      </c>
      <c r="F13" s="2">
        <f t="shared" si="0"/>
        <v>7.8</v>
      </c>
      <c r="G13" s="3">
        <f t="shared" si="1"/>
        <v>5.5</v>
      </c>
      <c r="H13" s="2">
        <f>IF('Indicator Data'!AT15="No data","x",ROUND(IF('Indicator Data'!AT15&gt;H$140,0,IF('Indicator Data'!AT15&lt;H$139,10,(H$140-'Indicator Data'!AT15)/(H$140-H$139)*10)),1))</f>
        <v>5.8</v>
      </c>
      <c r="I13" s="2">
        <f>IF('Indicator Data'!AS15="No data","x",ROUND(IF('Indicator Data'!AS15&gt;I$140,0,IF('Indicator Data'!AS15&lt;I$139,10,(I$140-'Indicator Data'!AS15)/(I$140-I$139)*10)),1))</f>
        <v>6.1</v>
      </c>
      <c r="J13" s="3">
        <f t="shared" si="2"/>
        <v>6</v>
      </c>
      <c r="K13" s="5">
        <f t="shared" si="3"/>
        <v>5.8</v>
      </c>
      <c r="L13" s="2">
        <f>IF('Indicator Data'!AV15="No data","x",ROUND(IF('Indicator Data'!AV15^2&gt;L$140,0,IF('Indicator Data'!AV15^2&lt;L$139,10,(L$140-'Indicator Data'!AV15^2)/(L$140-L$139)*10)),1))</f>
        <v>10</v>
      </c>
      <c r="M13" s="2">
        <f>IF(OR('Indicator Data'!AU15=0,'Indicator Data'!AU15="No data"),"x",ROUND(IF('Indicator Data'!AU15&gt;M$140,0,IF('Indicator Data'!AU15&lt;M$139,10,(M$140-'Indicator Data'!AU15)/(M$140-M$139)*10)),1))</f>
        <v>9.1999999999999993</v>
      </c>
      <c r="N13" s="2">
        <f>IF('Indicator Data'!AW15="No data","x",ROUND(IF('Indicator Data'!AW15&gt;N$140,0,IF('Indicator Data'!AW15&lt;N$139,10,(N$140-'Indicator Data'!AW15)/(N$140-N$139)*10)),1))</f>
        <v>8.6</v>
      </c>
      <c r="O13" s="2">
        <f>IF('Indicator Data'!AX15="No data","x",ROUND(IF('Indicator Data'!AX15&gt;O$140,0,IF('Indicator Data'!AX15&lt;O$139,10,(O$140-'Indicator Data'!AX15)/(O$140-O$139)*10)),1))</f>
        <v>6</v>
      </c>
      <c r="P13" s="3">
        <f t="shared" si="4"/>
        <v>8.5</v>
      </c>
      <c r="Q13" s="2">
        <f>IF('Indicator Data'!AY15="No data","x",ROUND(IF('Indicator Data'!AY15&gt;Q$140,0,IF('Indicator Data'!AY15&lt;Q$139,10,(Q$140-'Indicator Data'!AY15)/(Q$140-Q$139)*10)),1))</f>
        <v>7</v>
      </c>
      <c r="R13" s="2">
        <f>IF('Indicator Data'!AZ15="No data","x",ROUND(IF('Indicator Data'!AZ15&gt;R$140,0,IF('Indicator Data'!AZ15&lt;R$139,10,(R$140-'Indicator Data'!AZ15)/(R$140-R$139)*10)),1))</f>
        <v>2.2000000000000002</v>
      </c>
      <c r="S13" s="3">
        <f t="shared" si="5"/>
        <v>4.5999999999999996</v>
      </c>
      <c r="T13" s="2">
        <f>IF('Indicator Data'!X15="No data","x",ROUND(IF('Indicator Data'!X15&gt;T$140,0,IF('Indicator Data'!X15&lt;T$139,10,(T$140-'Indicator Data'!X15)/(T$140-T$139)*10)),1))</f>
        <v>9.9</v>
      </c>
      <c r="U13" s="2">
        <f>IF('Indicator Data'!Y15="No data","x",ROUND(IF('Indicator Data'!Y15&gt;U$140,0,IF('Indicator Data'!Y15&lt;U$139,10,(U$140-'Indicator Data'!Y15)/(U$140-U$139)*10)),1))</f>
        <v>0</v>
      </c>
      <c r="V13" s="2">
        <f>IF('Indicator Data'!Z15="No data","x",ROUND(IF('Indicator Data'!Z15&gt;V$140,0,IF('Indicator Data'!Z15&lt;V$139,10,(V$140-'Indicator Data'!Z15)/(V$140-V$139)*10)),1))</f>
        <v>0.8</v>
      </c>
      <c r="W13" s="2">
        <f>IF('Indicator Data'!AE15="No data","x",ROUND(IF('Indicator Data'!AE15&gt;W$140,0,IF('Indicator Data'!AE15&lt;W$139,10,(W$140-'Indicator Data'!AE15)/(W$140-W$139)*10)),1))</f>
        <v>9.8000000000000007</v>
      </c>
      <c r="X13" s="3">
        <f t="shared" si="6"/>
        <v>5.0999999999999996</v>
      </c>
      <c r="Y13" s="5">
        <f t="shared" si="7"/>
        <v>6.1</v>
      </c>
      <c r="Z13" s="80"/>
    </row>
    <row r="14" spans="1:26" s="11" customFormat="1" x14ac:dyDescent="0.25">
      <c r="A14" s="11" t="s">
        <v>342</v>
      </c>
      <c r="B14" s="28" t="s">
        <v>0</v>
      </c>
      <c r="C14" s="28" t="s">
        <v>462</v>
      </c>
      <c r="D14" s="2">
        <f>IF('Indicator Data'!AR16="No data","x",ROUND(IF('Indicator Data'!AR16&gt;D$140,0,IF('Indicator Data'!AR16&lt;D$139,10,(D$140-'Indicator Data'!AR16)/(D$140-D$139)*10)),1))</f>
        <v>3.2</v>
      </c>
      <c r="E14" s="122">
        <f>('Indicator Data'!BE16+'Indicator Data'!BF16+'Indicator Data'!BG16)/'Indicator Data'!BD16*1000000</f>
        <v>0.22350576327693553</v>
      </c>
      <c r="F14" s="2">
        <f t="shared" si="0"/>
        <v>7.8</v>
      </c>
      <c r="G14" s="3">
        <f t="shared" si="1"/>
        <v>5.5</v>
      </c>
      <c r="H14" s="2">
        <f>IF('Indicator Data'!AT16="No data","x",ROUND(IF('Indicator Data'!AT16&gt;H$140,0,IF('Indicator Data'!AT16&lt;H$139,10,(H$140-'Indicator Data'!AT16)/(H$140-H$139)*10)),1))</f>
        <v>5.8</v>
      </c>
      <c r="I14" s="2">
        <f>IF('Indicator Data'!AS16="No data","x",ROUND(IF('Indicator Data'!AS16&gt;I$140,0,IF('Indicator Data'!AS16&lt;I$139,10,(I$140-'Indicator Data'!AS16)/(I$140-I$139)*10)),1))</f>
        <v>6.1</v>
      </c>
      <c r="J14" s="3">
        <f t="shared" si="2"/>
        <v>6</v>
      </c>
      <c r="K14" s="5">
        <f t="shared" si="3"/>
        <v>5.8</v>
      </c>
      <c r="L14" s="2">
        <f>IF('Indicator Data'!AV16="No data","x",ROUND(IF('Indicator Data'!AV16^2&gt;L$140,0,IF('Indicator Data'!AV16^2&lt;L$139,10,(L$140-'Indicator Data'!AV16^2)/(L$140-L$139)*10)),1))</f>
        <v>10</v>
      </c>
      <c r="M14" s="2">
        <f>IF(OR('Indicator Data'!AU16=0,'Indicator Data'!AU16="No data"),"x",ROUND(IF('Indicator Data'!AU16&gt;M$140,0,IF('Indicator Data'!AU16&lt;M$139,10,(M$140-'Indicator Data'!AU16)/(M$140-M$139)*10)),1))</f>
        <v>9.4</v>
      </c>
      <c r="N14" s="2">
        <f>IF('Indicator Data'!AW16="No data","x",ROUND(IF('Indicator Data'!AW16&gt;N$140,0,IF('Indicator Data'!AW16&lt;N$139,10,(N$140-'Indicator Data'!AW16)/(N$140-N$139)*10)),1))</f>
        <v>8.6</v>
      </c>
      <c r="O14" s="2">
        <f>IF('Indicator Data'!AX16="No data","x",ROUND(IF('Indicator Data'!AX16&gt;O$140,0,IF('Indicator Data'!AX16&lt;O$139,10,(O$140-'Indicator Data'!AX16)/(O$140-O$139)*10)),1))</f>
        <v>6</v>
      </c>
      <c r="P14" s="3">
        <f t="shared" si="4"/>
        <v>8.5</v>
      </c>
      <c r="Q14" s="2">
        <f>IF('Indicator Data'!AY16="No data","x",ROUND(IF('Indicator Data'!AY16&gt;Q$140,0,IF('Indicator Data'!AY16&lt;Q$139,10,(Q$140-'Indicator Data'!AY16)/(Q$140-Q$139)*10)),1))</f>
        <v>9.4</v>
      </c>
      <c r="R14" s="2">
        <f>IF('Indicator Data'!AZ16="No data","x",ROUND(IF('Indicator Data'!AZ16&gt;R$140,0,IF('Indicator Data'!AZ16&lt;R$139,10,(R$140-'Indicator Data'!AZ16)/(R$140-R$139)*10)),1))</f>
        <v>4.7</v>
      </c>
      <c r="S14" s="3">
        <f t="shared" si="5"/>
        <v>7.1</v>
      </c>
      <c r="T14" s="2">
        <f>IF('Indicator Data'!X16="No data","x",ROUND(IF('Indicator Data'!X16&gt;T$140,0,IF('Indicator Data'!X16&lt;T$139,10,(T$140-'Indicator Data'!X16)/(T$140-T$139)*10)),1))</f>
        <v>9.9</v>
      </c>
      <c r="U14" s="2">
        <f>IF('Indicator Data'!Y16="No data","x",ROUND(IF('Indicator Data'!Y16&gt;U$140,0,IF('Indicator Data'!Y16&lt;U$139,10,(U$140-'Indicator Data'!Y16)/(U$140-U$139)*10)),1))</f>
        <v>0</v>
      </c>
      <c r="V14" s="2">
        <f>IF('Indicator Data'!Z16="No data","x",ROUND(IF('Indicator Data'!Z16&gt;V$140,0,IF('Indicator Data'!Z16&lt;V$139,10,(V$140-'Indicator Data'!Z16)/(V$140-V$139)*10)),1))</f>
        <v>0</v>
      </c>
      <c r="W14" s="2">
        <f>IF('Indicator Data'!AE16="No data","x",ROUND(IF('Indicator Data'!AE16&gt;W$140,0,IF('Indicator Data'!AE16&lt;W$139,10,(W$140-'Indicator Data'!AE16)/(W$140-W$139)*10)),1))</f>
        <v>9.8000000000000007</v>
      </c>
      <c r="X14" s="3">
        <f t="shared" si="6"/>
        <v>4.9000000000000004</v>
      </c>
      <c r="Y14" s="5">
        <f t="shared" si="7"/>
        <v>6.8</v>
      </c>
      <c r="Z14" s="80"/>
    </row>
    <row r="15" spans="1:26" s="11" customFormat="1" x14ac:dyDescent="0.25">
      <c r="A15" s="11" t="s">
        <v>343</v>
      </c>
      <c r="B15" s="28" t="s">
        <v>0</v>
      </c>
      <c r="C15" s="28" t="s">
        <v>463</v>
      </c>
      <c r="D15" s="2">
        <f>IF('Indicator Data'!AR17="No data","x",ROUND(IF('Indicator Data'!AR17&gt;D$140,0,IF('Indicator Data'!AR17&lt;D$139,10,(D$140-'Indicator Data'!AR17)/(D$140-D$139)*10)),1))</f>
        <v>3.2</v>
      </c>
      <c r="E15" s="122">
        <f>('Indicator Data'!BE17+'Indicator Data'!BF17+'Indicator Data'!BG17)/'Indicator Data'!BD17*1000000</f>
        <v>0.22350576327693553</v>
      </c>
      <c r="F15" s="2">
        <f t="shared" si="0"/>
        <v>7.8</v>
      </c>
      <c r="G15" s="3">
        <f t="shared" si="1"/>
        <v>5.5</v>
      </c>
      <c r="H15" s="2">
        <f>IF('Indicator Data'!AT17="No data","x",ROUND(IF('Indicator Data'!AT17&gt;H$140,0,IF('Indicator Data'!AT17&lt;H$139,10,(H$140-'Indicator Data'!AT17)/(H$140-H$139)*10)),1))</f>
        <v>5.8</v>
      </c>
      <c r="I15" s="2">
        <f>IF('Indicator Data'!AS17="No data","x",ROUND(IF('Indicator Data'!AS17&gt;I$140,0,IF('Indicator Data'!AS17&lt;I$139,10,(I$140-'Indicator Data'!AS17)/(I$140-I$139)*10)),1))</f>
        <v>6.1</v>
      </c>
      <c r="J15" s="3">
        <f t="shared" si="2"/>
        <v>6</v>
      </c>
      <c r="K15" s="5">
        <f t="shared" si="3"/>
        <v>5.8</v>
      </c>
      <c r="L15" s="2">
        <f>IF('Indicator Data'!AV17="No data","x",ROUND(IF('Indicator Data'!AV17^2&gt;L$140,0,IF('Indicator Data'!AV17^2&lt;L$139,10,(L$140-'Indicator Data'!AV17^2)/(L$140-L$139)*10)),1))</f>
        <v>10</v>
      </c>
      <c r="M15" s="2">
        <f>IF(OR('Indicator Data'!AU17=0,'Indicator Data'!AU17="No data"),"x",ROUND(IF('Indicator Data'!AU17&gt;M$140,0,IF('Indicator Data'!AU17&lt;M$139,10,(M$140-'Indicator Data'!AU17)/(M$140-M$139)*10)),1))</f>
        <v>9</v>
      </c>
      <c r="N15" s="2">
        <f>IF('Indicator Data'!AW17="No data","x",ROUND(IF('Indicator Data'!AW17&gt;N$140,0,IF('Indicator Data'!AW17&lt;N$139,10,(N$140-'Indicator Data'!AW17)/(N$140-N$139)*10)),1))</f>
        <v>8.6</v>
      </c>
      <c r="O15" s="2">
        <f>IF('Indicator Data'!AX17="No data","x",ROUND(IF('Indicator Data'!AX17&gt;O$140,0,IF('Indicator Data'!AX17&lt;O$139,10,(O$140-'Indicator Data'!AX17)/(O$140-O$139)*10)),1))</f>
        <v>6</v>
      </c>
      <c r="P15" s="3">
        <f t="shared" si="4"/>
        <v>8.4</v>
      </c>
      <c r="Q15" s="2">
        <f>IF('Indicator Data'!AY17="No data","x",ROUND(IF('Indicator Data'!AY17&gt;Q$140,0,IF('Indicator Data'!AY17&lt;Q$139,10,(Q$140-'Indicator Data'!AY17)/(Q$140-Q$139)*10)),1))</f>
        <v>9.5</v>
      </c>
      <c r="R15" s="2">
        <f>IF('Indicator Data'!AZ17="No data","x",ROUND(IF('Indicator Data'!AZ17&gt;R$140,0,IF('Indicator Data'!AZ17&lt;R$139,10,(R$140-'Indicator Data'!AZ17)/(R$140-R$139)*10)),1))</f>
        <v>4.8</v>
      </c>
      <c r="S15" s="3">
        <f t="shared" si="5"/>
        <v>7.2</v>
      </c>
      <c r="T15" s="2">
        <f>IF('Indicator Data'!X17="No data","x",ROUND(IF('Indicator Data'!X17&gt;T$140,0,IF('Indicator Data'!X17&lt;T$139,10,(T$140-'Indicator Data'!X17)/(T$140-T$139)*10)),1))</f>
        <v>9.9</v>
      </c>
      <c r="U15" s="2">
        <f>IF('Indicator Data'!Y17="No data","x",ROUND(IF('Indicator Data'!Y17&gt;U$140,0,IF('Indicator Data'!Y17&lt;U$139,10,(U$140-'Indicator Data'!Y17)/(U$140-U$139)*10)),1))</f>
        <v>0</v>
      </c>
      <c r="V15" s="2">
        <f>IF('Indicator Data'!Z17="No data","x",ROUND(IF('Indicator Data'!Z17&gt;V$140,0,IF('Indicator Data'!Z17&lt;V$139,10,(V$140-'Indicator Data'!Z17)/(V$140-V$139)*10)),1))</f>
        <v>0</v>
      </c>
      <c r="W15" s="2">
        <f>IF('Indicator Data'!AE17="No data","x",ROUND(IF('Indicator Data'!AE17&gt;W$140,0,IF('Indicator Data'!AE17&lt;W$139,10,(W$140-'Indicator Data'!AE17)/(W$140-W$139)*10)),1))</f>
        <v>9.8000000000000007</v>
      </c>
      <c r="X15" s="3">
        <f t="shared" si="6"/>
        <v>4.9000000000000004</v>
      </c>
      <c r="Y15" s="5">
        <f t="shared" si="7"/>
        <v>6.8</v>
      </c>
      <c r="Z15" s="80"/>
    </row>
    <row r="16" spans="1:26" s="11" customFormat="1" x14ac:dyDescent="0.25">
      <c r="A16" s="11" t="s">
        <v>344</v>
      </c>
      <c r="B16" s="28" t="s">
        <v>2</v>
      </c>
      <c r="C16" s="28" t="s">
        <v>464</v>
      </c>
      <c r="D16" s="2">
        <f>IF('Indicator Data'!AR18="No data","x",ROUND(IF('Indicator Data'!AR18&gt;D$140,0,IF('Indicator Data'!AR18&lt;D$139,10,(D$140-'Indicator Data'!AR18)/(D$140-D$139)*10)),1))</f>
        <v>2.6</v>
      </c>
      <c r="E16" s="122">
        <f>('Indicator Data'!BE18+'Indicator Data'!BF18+'Indicator Data'!BG18)/'Indicator Data'!BD18*1000000</f>
        <v>0.21308079576157057</v>
      </c>
      <c r="F16" s="2">
        <f t="shared" si="0"/>
        <v>7.9</v>
      </c>
      <c r="G16" s="3">
        <f t="shared" si="1"/>
        <v>5.3</v>
      </c>
      <c r="H16" s="2">
        <f>IF('Indicator Data'!AT18="No data","x",ROUND(IF('Indicator Data'!AT18&gt;H$140,0,IF('Indicator Data'!AT18&lt;H$139,10,(H$140-'Indicator Data'!AT18)/(H$140-H$139)*10)),1))</f>
        <v>7.5</v>
      </c>
      <c r="I16" s="2">
        <f>IF('Indicator Data'!AS18="No data","x",ROUND(IF('Indicator Data'!AS18&gt;I$140,0,IF('Indicator Data'!AS18&lt;I$139,10,(I$140-'Indicator Data'!AS18)/(I$140-I$139)*10)),1))</f>
        <v>6.5</v>
      </c>
      <c r="J16" s="3">
        <f t="shared" si="2"/>
        <v>7</v>
      </c>
      <c r="K16" s="5">
        <f t="shared" si="3"/>
        <v>6.2</v>
      </c>
      <c r="L16" s="2">
        <f>IF('Indicator Data'!AV18="No data","x",ROUND(IF('Indicator Data'!AV18^2&gt;L$140,0,IF('Indicator Data'!AV18^2&lt;L$139,10,(L$140-'Indicator Data'!AV18^2)/(L$140-L$139)*10)),1))</f>
        <v>8.1</v>
      </c>
      <c r="M16" s="2">
        <f>IF(OR('Indicator Data'!AU18=0,'Indicator Data'!AU18="No data"),"x",ROUND(IF('Indicator Data'!AU18&gt;M$140,0,IF('Indicator Data'!AU18&lt;M$139,10,(M$140-'Indicator Data'!AU18)/(M$140-M$139)*10)),1))</f>
        <v>5.4</v>
      </c>
      <c r="N16" s="2">
        <f>IF('Indicator Data'!AW18="No data","x",ROUND(IF('Indicator Data'!AW18&gt;N$140,0,IF('Indicator Data'!AW18&lt;N$139,10,(N$140-'Indicator Data'!AW18)/(N$140-N$139)*10)),1))</f>
        <v>7.5</v>
      </c>
      <c r="O16" s="2">
        <f>IF('Indicator Data'!AX18="No data","x",ROUND(IF('Indicator Data'!AX18&gt;O$140,0,IF('Indicator Data'!AX18&lt;O$139,10,(O$140-'Indicator Data'!AX18)/(O$140-O$139)*10)),1))</f>
        <v>6.2</v>
      </c>
      <c r="P16" s="3">
        <f t="shared" si="4"/>
        <v>6.8</v>
      </c>
      <c r="Q16" s="2">
        <f>IF('Indicator Data'!AY18="No data","x",ROUND(IF('Indicator Data'!AY18&gt;Q$140,0,IF('Indicator Data'!AY18&lt;Q$139,10,(Q$140-'Indicator Data'!AY18)/(Q$140-Q$139)*10)),1))</f>
        <v>5.6</v>
      </c>
      <c r="R16" s="2">
        <f>IF('Indicator Data'!AZ18="No data","x",ROUND(IF('Indicator Data'!AZ18&gt;R$140,0,IF('Indicator Data'!AZ18&lt;R$139,10,(R$140-'Indicator Data'!AZ18)/(R$140-R$139)*10)),1))</f>
        <v>5.5</v>
      </c>
      <c r="S16" s="3">
        <f t="shared" si="5"/>
        <v>5.6</v>
      </c>
      <c r="T16" s="2">
        <f>IF('Indicator Data'!X18="No data","x",ROUND(IF('Indicator Data'!X18&gt;T$140,0,IF('Indicator Data'!X18&lt;T$139,10,(T$140-'Indicator Data'!X18)/(T$140-T$139)*10)),1))</f>
        <v>9.8000000000000007</v>
      </c>
      <c r="U16" s="2">
        <f>IF('Indicator Data'!Y18="No data","x",ROUND(IF('Indicator Data'!Y18&gt;U$140,0,IF('Indicator Data'!Y18&lt;U$139,10,(U$140-'Indicator Data'!Y18)/(U$140-U$139)*10)),1))</f>
        <v>0.6</v>
      </c>
      <c r="V16" s="2">
        <f>IF('Indicator Data'!Z18="No data","x",ROUND(IF('Indicator Data'!Z18&gt;V$140,0,IF('Indicator Data'!Z18&lt;V$139,10,(V$140-'Indicator Data'!Z18)/(V$140-V$139)*10)),1))</f>
        <v>5.7</v>
      </c>
      <c r="W16" s="2">
        <f>IF('Indicator Data'!AE18="No data","x",ROUND(IF('Indicator Data'!AE18&gt;W$140,0,IF('Indicator Data'!AE18&lt;W$139,10,(W$140-'Indicator Data'!AE18)/(W$140-W$139)*10)),1))</f>
        <v>9.6</v>
      </c>
      <c r="X16" s="3">
        <f t="shared" si="6"/>
        <v>6.4</v>
      </c>
      <c r="Y16" s="5">
        <f t="shared" si="7"/>
        <v>6.3</v>
      </c>
      <c r="Z16" s="80"/>
    </row>
    <row r="17" spans="1:26" s="11" customFormat="1" x14ac:dyDescent="0.25">
      <c r="A17" s="11" t="s">
        <v>334</v>
      </c>
      <c r="B17" s="28" t="s">
        <v>2</v>
      </c>
      <c r="C17" s="28" t="s">
        <v>465</v>
      </c>
      <c r="D17" s="2">
        <f>IF('Indicator Data'!AR19="No data","x",ROUND(IF('Indicator Data'!AR19&gt;D$140,0,IF('Indicator Data'!AR19&lt;D$139,10,(D$140-'Indicator Data'!AR19)/(D$140-D$139)*10)),1))</f>
        <v>2.6</v>
      </c>
      <c r="E17" s="122">
        <f>('Indicator Data'!BE19+'Indicator Data'!BF19+'Indicator Data'!BG19)/'Indicator Data'!BD19*1000000</f>
        <v>0.21308079576157057</v>
      </c>
      <c r="F17" s="2">
        <f t="shared" si="0"/>
        <v>7.9</v>
      </c>
      <c r="G17" s="3">
        <f t="shared" si="1"/>
        <v>5.3</v>
      </c>
      <c r="H17" s="2">
        <f>IF('Indicator Data'!AT19="No data","x",ROUND(IF('Indicator Data'!AT19&gt;H$140,0,IF('Indicator Data'!AT19&lt;H$139,10,(H$140-'Indicator Data'!AT19)/(H$140-H$139)*10)),1))</f>
        <v>7.5</v>
      </c>
      <c r="I17" s="2">
        <f>IF('Indicator Data'!AS19="No data","x",ROUND(IF('Indicator Data'!AS19&gt;I$140,0,IF('Indicator Data'!AS19&lt;I$139,10,(I$140-'Indicator Data'!AS19)/(I$140-I$139)*10)),1))</f>
        <v>6.5</v>
      </c>
      <c r="J17" s="3">
        <f t="shared" si="2"/>
        <v>7</v>
      </c>
      <c r="K17" s="5">
        <f t="shared" si="3"/>
        <v>6.2</v>
      </c>
      <c r="L17" s="2">
        <f>IF('Indicator Data'!AV19="No data","x",ROUND(IF('Indicator Data'!AV19^2&gt;L$140,0,IF('Indicator Data'!AV19^2&lt;L$139,10,(L$140-'Indicator Data'!AV19^2)/(L$140-L$139)*10)),1))</f>
        <v>3.6</v>
      </c>
      <c r="M17" s="2">
        <f>IF(OR('Indicator Data'!AU19=0,'Indicator Data'!AU19="No data"),"x",ROUND(IF('Indicator Data'!AU19&gt;M$140,0,IF('Indicator Data'!AU19&lt;M$139,10,(M$140-'Indicator Data'!AU19)/(M$140-M$139)*10)),1))</f>
        <v>1.9</v>
      </c>
      <c r="N17" s="2">
        <f>IF('Indicator Data'!AW19="No data","x",ROUND(IF('Indicator Data'!AW19&gt;N$140,0,IF('Indicator Data'!AW19&lt;N$139,10,(N$140-'Indicator Data'!AW19)/(N$140-N$139)*10)),1))</f>
        <v>7.5</v>
      </c>
      <c r="O17" s="2">
        <f>IF('Indicator Data'!AX19="No data","x",ROUND(IF('Indicator Data'!AX19&gt;O$140,0,IF('Indicator Data'!AX19&lt;O$139,10,(O$140-'Indicator Data'!AX19)/(O$140-O$139)*10)),1))</f>
        <v>6.2</v>
      </c>
      <c r="P17" s="3">
        <f t="shared" si="4"/>
        <v>4.8</v>
      </c>
      <c r="Q17" s="2">
        <f>IF('Indicator Data'!AY19="No data","x",ROUND(IF('Indicator Data'!AY19&gt;Q$140,0,IF('Indicator Data'!AY19&lt;Q$139,10,(Q$140-'Indicator Data'!AY19)/(Q$140-Q$139)*10)),1))</f>
        <v>5.9</v>
      </c>
      <c r="R17" s="2">
        <f>IF('Indicator Data'!AZ19="No data","x",ROUND(IF('Indicator Data'!AZ19&gt;R$140,0,IF('Indicator Data'!AZ19&lt;R$139,10,(R$140-'Indicator Data'!AZ19)/(R$140-R$139)*10)),1))</f>
        <v>2.6</v>
      </c>
      <c r="S17" s="3">
        <f t="shared" si="5"/>
        <v>4.3</v>
      </c>
      <c r="T17" s="2">
        <f>IF('Indicator Data'!X19="No data","x",ROUND(IF('Indicator Data'!X19&gt;T$140,0,IF('Indicator Data'!X19&lt;T$139,10,(T$140-'Indicator Data'!X19)/(T$140-T$139)*10)),1))</f>
        <v>9.8000000000000007</v>
      </c>
      <c r="U17" s="2">
        <f>IF('Indicator Data'!Y19="No data","x",ROUND(IF('Indicator Data'!Y19&gt;U$140,0,IF('Indicator Data'!Y19&lt;U$139,10,(U$140-'Indicator Data'!Y19)/(U$140-U$139)*10)),1))</f>
        <v>0.2</v>
      </c>
      <c r="V17" s="2">
        <f>IF('Indicator Data'!Z19="No data","x",ROUND(IF('Indicator Data'!Z19&gt;V$140,0,IF('Indicator Data'!Z19&lt;V$139,10,(V$140-'Indicator Data'!Z19)/(V$140-V$139)*10)),1))</f>
        <v>3.6</v>
      </c>
      <c r="W17" s="2">
        <f>IF('Indicator Data'!AE19="No data","x",ROUND(IF('Indicator Data'!AE19&gt;W$140,0,IF('Indicator Data'!AE19&lt;W$139,10,(W$140-'Indicator Data'!AE19)/(W$140-W$139)*10)),1))</f>
        <v>9.6</v>
      </c>
      <c r="X17" s="3">
        <f t="shared" si="6"/>
        <v>5.8</v>
      </c>
      <c r="Y17" s="5">
        <f t="shared" si="7"/>
        <v>5</v>
      </c>
      <c r="Z17" s="80"/>
    </row>
    <row r="18" spans="1:26" s="11" customFormat="1" x14ac:dyDescent="0.25">
      <c r="A18" s="11" t="s">
        <v>339</v>
      </c>
      <c r="B18" s="28" t="s">
        <v>2</v>
      </c>
      <c r="C18" s="28" t="s">
        <v>467</v>
      </c>
      <c r="D18" s="2">
        <f>IF('Indicator Data'!AR20="No data","x",ROUND(IF('Indicator Data'!AR20&gt;D$140,0,IF('Indicator Data'!AR20&lt;D$139,10,(D$140-'Indicator Data'!AR20)/(D$140-D$139)*10)),1))</f>
        <v>2.6</v>
      </c>
      <c r="E18" s="122">
        <f>('Indicator Data'!BE20+'Indicator Data'!BF20+'Indicator Data'!BG20)/'Indicator Data'!BD20*1000000</f>
        <v>0.21308079576157057</v>
      </c>
      <c r="F18" s="2">
        <f t="shared" si="0"/>
        <v>7.9</v>
      </c>
      <c r="G18" s="3">
        <f t="shared" si="1"/>
        <v>5.3</v>
      </c>
      <c r="H18" s="2">
        <f>IF('Indicator Data'!AT20="No data","x",ROUND(IF('Indicator Data'!AT20&gt;H$140,0,IF('Indicator Data'!AT20&lt;H$139,10,(H$140-'Indicator Data'!AT20)/(H$140-H$139)*10)),1))</f>
        <v>7.5</v>
      </c>
      <c r="I18" s="2">
        <f>IF('Indicator Data'!AS20="No data","x",ROUND(IF('Indicator Data'!AS20&gt;I$140,0,IF('Indicator Data'!AS20&lt;I$139,10,(I$140-'Indicator Data'!AS20)/(I$140-I$139)*10)),1))</f>
        <v>6.5</v>
      </c>
      <c r="J18" s="3">
        <f t="shared" si="2"/>
        <v>7</v>
      </c>
      <c r="K18" s="5">
        <f t="shared" si="3"/>
        <v>6.2</v>
      </c>
      <c r="L18" s="2">
        <f>IF('Indicator Data'!AV20="No data","x",ROUND(IF('Indicator Data'!AV20^2&gt;L$140,0,IF('Indicator Data'!AV20^2&lt;L$139,10,(L$140-'Indicator Data'!AV20^2)/(L$140-L$139)*10)),1))</f>
        <v>6.3</v>
      </c>
      <c r="M18" s="2">
        <f>IF(OR('Indicator Data'!AU20=0,'Indicator Data'!AU20="No data"),"x",ROUND(IF('Indicator Data'!AU20&gt;M$140,0,IF('Indicator Data'!AU20&lt;M$139,10,(M$140-'Indicator Data'!AU20)/(M$140-M$139)*10)),1))</f>
        <v>5.5</v>
      </c>
      <c r="N18" s="2">
        <f>IF('Indicator Data'!AW20="No data","x",ROUND(IF('Indicator Data'!AW20&gt;N$140,0,IF('Indicator Data'!AW20&lt;N$139,10,(N$140-'Indicator Data'!AW20)/(N$140-N$139)*10)),1))</f>
        <v>7.5</v>
      </c>
      <c r="O18" s="2">
        <f>IF('Indicator Data'!AX20="No data","x",ROUND(IF('Indicator Data'!AX20&gt;O$140,0,IF('Indicator Data'!AX20&lt;O$139,10,(O$140-'Indicator Data'!AX20)/(O$140-O$139)*10)),1))</f>
        <v>6.2</v>
      </c>
      <c r="P18" s="3">
        <f t="shared" si="4"/>
        <v>6.4</v>
      </c>
      <c r="Q18" s="2">
        <f>IF('Indicator Data'!AY20="No data","x",ROUND(IF('Indicator Data'!AY20&gt;Q$140,0,IF('Indicator Data'!AY20&lt;Q$139,10,(Q$140-'Indicator Data'!AY20)/(Q$140-Q$139)*10)),1))</f>
        <v>7.8</v>
      </c>
      <c r="R18" s="2">
        <f>IF('Indicator Data'!AZ20="No data","x",ROUND(IF('Indicator Data'!AZ20&gt;R$140,0,IF('Indicator Data'!AZ20&lt;R$139,10,(R$140-'Indicator Data'!AZ20)/(R$140-R$139)*10)),1))</f>
        <v>6.4</v>
      </c>
      <c r="S18" s="3">
        <f t="shared" si="5"/>
        <v>7.1</v>
      </c>
      <c r="T18" s="2">
        <f>IF('Indicator Data'!X20="No data","x",ROUND(IF('Indicator Data'!X20&gt;T$140,0,IF('Indicator Data'!X20&lt;T$139,10,(T$140-'Indicator Data'!X20)/(T$140-T$139)*10)),1))</f>
        <v>9.8000000000000007</v>
      </c>
      <c r="U18" s="2">
        <f>IF('Indicator Data'!Y20="No data","x",ROUND(IF('Indicator Data'!Y20&gt;U$140,0,IF('Indicator Data'!Y20&lt;U$139,10,(U$140-'Indicator Data'!Y20)/(U$140-U$139)*10)),1))</f>
        <v>0</v>
      </c>
      <c r="V18" s="2">
        <f>IF('Indicator Data'!Z20="No data","x",ROUND(IF('Indicator Data'!Z20&gt;V$140,0,IF('Indicator Data'!Z20&lt;V$139,10,(V$140-'Indicator Data'!Z20)/(V$140-V$139)*10)),1))</f>
        <v>1.6</v>
      </c>
      <c r="W18" s="2">
        <f>IF('Indicator Data'!AE20="No data","x",ROUND(IF('Indicator Data'!AE20&gt;W$140,0,IF('Indicator Data'!AE20&lt;W$139,10,(W$140-'Indicator Data'!AE20)/(W$140-W$139)*10)),1))</f>
        <v>9.6</v>
      </c>
      <c r="X18" s="3">
        <f t="shared" si="6"/>
        <v>5.3</v>
      </c>
      <c r="Y18" s="5">
        <f t="shared" si="7"/>
        <v>6.3</v>
      </c>
      <c r="Z18" s="80"/>
    </row>
    <row r="19" spans="1:26" s="11" customFormat="1" x14ac:dyDescent="0.25">
      <c r="A19" s="11" t="s">
        <v>345</v>
      </c>
      <c r="B19" s="28" t="s">
        <v>2</v>
      </c>
      <c r="C19" s="28" t="s">
        <v>466</v>
      </c>
      <c r="D19" s="2">
        <f>IF('Indicator Data'!AR21="No data","x",ROUND(IF('Indicator Data'!AR21&gt;D$140,0,IF('Indicator Data'!AR21&lt;D$139,10,(D$140-'Indicator Data'!AR21)/(D$140-D$139)*10)),1))</f>
        <v>2.6</v>
      </c>
      <c r="E19" s="122">
        <f>('Indicator Data'!BE21+'Indicator Data'!BF21+'Indicator Data'!BG21)/'Indicator Data'!BD21*1000000</f>
        <v>0.21308079576157057</v>
      </c>
      <c r="F19" s="2">
        <f t="shared" si="0"/>
        <v>7.9</v>
      </c>
      <c r="G19" s="3">
        <f t="shared" si="1"/>
        <v>5.3</v>
      </c>
      <c r="H19" s="2">
        <f>IF('Indicator Data'!AT21="No data","x",ROUND(IF('Indicator Data'!AT21&gt;H$140,0,IF('Indicator Data'!AT21&lt;H$139,10,(H$140-'Indicator Data'!AT21)/(H$140-H$139)*10)),1))</f>
        <v>7.5</v>
      </c>
      <c r="I19" s="2">
        <f>IF('Indicator Data'!AS21="No data","x",ROUND(IF('Indicator Data'!AS21&gt;I$140,0,IF('Indicator Data'!AS21&lt;I$139,10,(I$140-'Indicator Data'!AS21)/(I$140-I$139)*10)),1))</f>
        <v>6.5</v>
      </c>
      <c r="J19" s="3">
        <f t="shared" si="2"/>
        <v>7</v>
      </c>
      <c r="K19" s="5">
        <f t="shared" si="3"/>
        <v>6.2</v>
      </c>
      <c r="L19" s="2">
        <f>IF('Indicator Data'!AV21="No data","x",ROUND(IF('Indicator Data'!AV21^2&gt;L$140,0,IF('Indicator Data'!AV21^2&lt;L$139,10,(L$140-'Indicator Data'!AV21^2)/(L$140-L$139)*10)),1))</f>
        <v>10</v>
      </c>
      <c r="M19" s="2">
        <f>IF(OR('Indicator Data'!AU21=0,'Indicator Data'!AU21="No data"),"x",ROUND(IF('Indicator Data'!AU21&gt;M$140,0,IF('Indicator Data'!AU21&lt;M$139,10,(M$140-'Indicator Data'!AU21)/(M$140-M$139)*10)),1))</f>
        <v>8.6</v>
      </c>
      <c r="N19" s="2">
        <f>IF('Indicator Data'!AW21="No data","x",ROUND(IF('Indicator Data'!AW21&gt;N$140,0,IF('Indicator Data'!AW21&lt;N$139,10,(N$140-'Indicator Data'!AW21)/(N$140-N$139)*10)),1))</f>
        <v>7.5</v>
      </c>
      <c r="O19" s="2">
        <f>IF('Indicator Data'!AX21="No data","x",ROUND(IF('Indicator Data'!AX21&gt;O$140,0,IF('Indicator Data'!AX21&lt;O$139,10,(O$140-'Indicator Data'!AX21)/(O$140-O$139)*10)),1))</f>
        <v>6.2</v>
      </c>
      <c r="P19" s="3">
        <f t="shared" si="4"/>
        <v>8.1</v>
      </c>
      <c r="Q19" s="2">
        <f>IF('Indicator Data'!AY21="No data","x",ROUND(IF('Indicator Data'!AY21&gt;Q$140,0,IF('Indicator Data'!AY21&lt;Q$139,10,(Q$140-'Indicator Data'!AY21)/(Q$140-Q$139)*10)),1))</f>
        <v>9.8000000000000007</v>
      </c>
      <c r="R19" s="2">
        <f>IF('Indicator Data'!AZ21="No data","x",ROUND(IF('Indicator Data'!AZ21&gt;R$140,0,IF('Indicator Data'!AZ21&lt;R$139,10,(R$140-'Indicator Data'!AZ21)/(R$140-R$139)*10)),1))</f>
        <v>7.3</v>
      </c>
      <c r="S19" s="3">
        <f t="shared" si="5"/>
        <v>8.6</v>
      </c>
      <c r="T19" s="2">
        <f>IF('Indicator Data'!X21="No data","x",ROUND(IF('Indicator Data'!X21&gt;T$140,0,IF('Indicator Data'!X21&lt;T$139,10,(T$140-'Indicator Data'!X21)/(T$140-T$139)*10)),1))</f>
        <v>9.8000000000000007</v>
      </c>
      <c r="U19" s="2">
        <f>IF('Indicator Data'!Y21="No data","x",ROUND(IF('Indicator Data'!Y21&gt;U$140,0,IF('Indicator Data'!Y21&lt;U$139,10,(U$140-'Indicator Data'!Y21)/(U$140-U$139)*10)),1))</f>
        <v>1.9</v>
      </c>
      <c r="V19" s="2">
        <f>IF('Indicator Data'!Z21="No data","x",ROUND(IF('Indicator Data'!Z21&gt;V$140,0,IF('Indicator Data'!Z21&lt;V$139,10,(V$140-'Indicator Data'!Z21)/(V$140-V$139)*10)),1))</f>
        <v>6.7</v>
      </c>
      <c r="W19" s="2">
        <f>IF('Indicator Data'!AE21="No data","x",ROUND(IF('Indicator Data'!AE21&gt;W$140,0,IF('Indicator Data'!AE21&lt;W$139,10,(W$140-'Indicator Data'!AE21)/(W$140-W$139)*10)),1))</f>
        <v>9.6</v>
      </c>
      <c r="X19" s="3">
        <f t="shared" si="6"/>
        <v>7</v>
      </c>
      <c r="Y19" s="5">
        <f t="shared" si="7"/>
        <v>7.9</v>
      </c>
      <c r="Z19" s="80"/>
    </row>
    <row r="20" spans="1:26" s="11" customFormat="1" x14ac:dyDescent="0.25">
      <c r="A20" s="11" t="s">
        <v>346</v>
      </c>
      <c r="B20" s="28" t="s">
        <v>2</v>
      </c>
      <c r="C20" s="28" t="s">
        <v>468</v>
      </c>
      <c r="D20" s="2">
        <f>IF('Indicator Data'!AR22="No data","x",ROUND(IF('Indicator Data'!AR22&gt;D$140,0,IF('Indicator Data'!AR22&lt;D$139,10,(D$140-'Indicator Data'!AR22)/(D$140-D$139)*10)),1))</f>
        <v>2.6</v>
      </c>
      <c r="E20" s="122">
        <f>('Indicator Data'!BE22+'Indicator Data'!BF22+'Indicator Data'!BG22)/'Indicator Data'!BD22*1000000</f>
        <v>0.21308079576157057</v>
      </c>
      <c r="F20" s="2">
        <f t="shared" si="0"/>
        <v>7.9</v>
      </c>
      <c r="G20" s="3">
        <f t="shared" si="1"/>
        <v>5.3</v>
      </c>
      <c r="H20" s="2">
        <f>IF('Indicator Data'!AT22="No data","x",ROUND(IF('Indicator Data'!AT22&gt;H$140,0,IF('Indicator Data'!AT22&lt;H$139,10,(H$140-'Indicator Data'!AT22)/(H$140-H$139)*10)),1))</f>
        <v>7.5</v>
      </c>
      <c r="I20" s="2">
        <f>IF('Indicator Data'!AS22="No data","x",ROUND(IF('Indicator Data'!AS22&gt;I$140,0,IF('Indicator Data'!AS22&lt;I$139,10,(I$140-'Indicator Data'!AS22)/(I$140-I$139)*10)),1))</f>
        <v>6.5</v>
      </c>
      <c r="J20" s="3">
        <f t="shared" si="2"/>
        <v>7</v>
      </c>
      <c r="K20" s="5">
        <f t="shared" si="3"/>
        <v>6.2</v>
      </c>
      <c r="L20" s="2">
        <f>IF('Indicator Data'!AV22="No data","x",ROUND(IF('Indicator Data'!AV22^2&gt;L$140,0,IF('Indicator Data'!AV22^2&lt;L$139,10,(L$140-'Indicator Data'!AV22^2)/(L$140-L$139)*10)),1))</f>
        <v>1.8</v>
      </c>
      <c r="M20" s="2">
        <f>IF(OR('Indicator Data'!AU22=0,'Indicator Data'!AU22="No data"),"x",ROUND(IF('Indicator Data'!AU22&gt;M$140,0,IF('Indicator Data'!AU22&lt;M$139,10,(M$140-'Indicator Data'!AU22)/(M$140-M$139)*10)),1))</f>
        <v>0.7</v>
      </c>
      <c r="N20" s="2">
        <f>IF('Indicator Data'!AW22="No data","x",ROUND(IF('Indicator Data'!AW22&gt;N$140,0,IF('Indicator Data'!AW22&lt;N$139,10,(N$140-'Indicator Data'!AW22)/(N$140-N$139)*10)),1))</f>
        <v>7.5</v>
      </c>
      <c r="O20" s="2">
        <f>IF('Indicator Data'!AX22="No data","x",ROUND(IF('Indicator Data'!AX22&gt;O$140,0,IF('Indicator Data'!AX22&lt;O$139,10,(O$140-'Indicator Data'!AX22)/(O$140-O$139)*10)),1))</f>
        <v>6.2</v>
      </c>
      <c r="P20" s="3">
        <f t="shared" si="4"/>
        <v>4.0999999999999996</v>
      </c>
      <c r="Q20" s="2">
        <f>IF('Indicator Data'!AY22="No data","x",ROUND(IF('Indicator Data'!AY22&gt;Q$140,0,IF('Indicator Data'!AY22&lt;Q$139,10,(Q$140-'Indicator Data'!AY22)/(Q$140-Q$139)*10)),1))</f>
        <v>4.8</v>
      </c>
      <c r="R20" s="2">
        <f>IF('Indicator Data'!AZ22="No data","x",ROUND(IF('Indicator Data'!AZ22&gt;R$140,0,IF('Indicator Data'!AZ22&lt;R$139,10,(R$140-'Indicator Data'!AZ22)/(R$140-R$139)*10)),1))</f>
        <v>1.3</v>
      </c>
      <c r="S20" s="3">
        <f t="shared" si="5"/>
        <v>3.1</v>
      </c>
      <c r="T20" s="2">
        <f>IF('Indicator Data'!X22="No data","x",ROUND(IF('Indicator Data'!X22&gt;T$140,0,IF('Indicator Data'!X22&lt;T$139,10,(T$140-'Indicator Data'!X22)/(T$140-T$139)*10)),1))</f>
        <v>9.8000000000000007</v>
      </c>
      <c r="U20" s="2">
        <f>IF('Indicator Data'!Y22="No data","x",ROUND(IF('Indicator Data'!Y22&gt;U$140,0,IF('Indicator Data'!Y22&lt;U$139,10,(U$140-'Indicator Data'!Y22)/(U$140-U$139)*10)),1))</f>
        <v>1.5</v>
      </c>
      <c r="V20" s="2">
        <f>IF('Indicator Data'!Z22="No data","x",ROUND(IF('Indicator Data'!Z22&gt;V$140,0,IF('Indicator Data'!Z22&lt;V$139,10,(V$140-'Indicator Data'!Z22)/(V$140-V$139)*10)),1))</f>
        <v>6.9</v>
      </c>
      <c r="W20" s="2">
        <f>IF('Indicator Data'!AE22="No data","x",ROUND(IF('Indicator Data'!AE22&gt;W$140,0,IF('Indicator Data'!AE22&lt;W$139,10,(W$140-'Indicator Data'!AE22)/(W$140-W$139)*10)),1))</f>
        <v>9.6</v>
      </c>
      <c r="X20" s="3">
        <f t="shared" si="6"/>
        <v>7</v>
      </c>
      <c r="Y20" s="5">
        <f t="shared" si="7"/>
        <v>4.7</v>
      </c>
      <c r="Z20" s="80"/>
    </row>
    <row r="21" spans="1:26" s="11" customFormat="1" x14ac:dyDescent="0.25">
      <c r="A21" s="11" t="s">
        <v>347</v>
      </c>
      <c r="B21" s="28" t="s">
        <v>2</v>
      </c>
      <c r="C21" s="28" t="s">
        <v>469</v>
      </c>
      <c r="D21" s="2">
        <f>IF('Indicator Data'!AR23="No data","x",ROUND(IF('Indicator Data'!AR23&gt;D$140,0,IF('Indicator Data'!AR23&lt;D$139,10,(D$140-'Indicator Data'!AR23)/(D$140-D$139)*10)),1))</f>
        <v>2.6</v>
      </c>
      <c r="E21" s="122">
        <f>('Indicator Data'!BE23+'Indicator Data'!BF23+'Indicator Data'!BG23)/'Indicator Data'!BD23*1000000</f>
        <v>0.21308079576157057</v>
      </c>
      <c r="F21" s="2">
        <f t="shared" si="0"/>
        <v>7.9</v>
      </c>
      <c r="G21" s="3">
        <f t="shared" si="1"/>
        <v>5.3</v>
      </c>
      <c r="H21" s="2">
        <f>IF('Indicator Data'!AT23="No data","x",ROUND(IF('Indicator Data'!AT23&gt;H$140,0,IF('Indicator Data'!AT23&lt;H$139,10,(H$140-'Indicator Data'!AT23)/(H$140-H$139)*10)),1))</f>
        <v>7.5</v>
      </c>
      <c r="I21" s="2">
        <f>IF('Indicator Data'!AS23="No data","x",ROUND(IF('Indicator Data'!AS23&gt;I$140,0,IF('Indicator Data'!AS23&lt;I$139,10,(I$140-'Indicator Data'!AS23)/(I$140-I$139)*10)),1))</f>
        <v>6.5</v>
      </c>
      <c r="J21" s="3">
        <f t="shared" si="2"/>
        <v>7</v>
      </c>
      <c r="K21" s="5">
        <f t="shared" si="3"/>
        <v>6.2</v>
      </c>
      <c r="L21" s="2">
        <f>IF('Indicator Data'!AV23="No data","x",ROUND(IF('Indicator Data'!AV23^2&gt;L$140,0,IF('Indicator Data'!AV23^2&lt;L$139,10,(L$140-'Indicator Data'!AV23^2)/(L$140-L$139)*10)),1))</f>
        <v>9.6</v>
      </c>
      <c r="M21" s="2">
        <f>IF(OR('Indicator Data'!AU23=0,'Indicator Data'!AU23="No data"),"x",ROUND(IF('Indicator Data'!AU23&gt;M$140,0,IF('Indicator Data'!AU23&lt;M$139,10,(M$140-'Indicator Data'!AU23)/(M$140-M$139)*10)),1))</f>
        <v>7.4</v>
      </c>
      <c r="N21" s="2">
        <f>IF('Indicator Data'!AW23="No data","x",ROUND(IF('Indicator Data'!AW23&gt;N$140,0,IF('Indicator Data'!AW23&lt;N$139,10,(N$140-'Indicator Data'!AW23)/(N$140-N$139)*10)),1))</f>
        <v>7.5</v>
      </c>
      <c r="O21" s="2">
        <f>IF('Indicator Data'!AX23="No data","x",ROUND(IF('Indicator Data'!AX23&gt;O$140,0,IF('Indicator Data'!AX23&lt;O$139,10,(O$140-'Indicator Data'!AX23)/(O$140-O$139)*10)),1))</f>
        <v>6.2</v>
      </c>
      <c r="P21" s="3">
        <f t="shared" si="4"/>
        <v>7.7</v>
      </c>
      <c r="Q21" s="2">
        <f>IF('Indicator Data'!AY23="No data","x",ROUND(IF('Indicator Data'!AY23&gt;Q$140,0,IF('Indicator Data'!AY23&lt;Q$139,10,(Q$140-'Indicator Data'!AY23)/(Q$140-Q$139)*10)),1))</f>
        <v>7.8</v>
      </c>
      <c r="R21" s="2">
        <f>IF('Indicator Data'!AZ23="No data","x",ROUND(IF('Indicator Data'!AZ23&gt;R$140,0,IF('Indicator Data'!AZ23&lt;R$139,10,(R$140-'Indicator Data'!AZ23)/(R$140-R$139)*10)),1))</f>
        <v>8.6999999999999993</v>
      </c>
      <c r="S21" s="3">
        <f t="shared" si="5"/>
        <v>8.3000000000000007</v>
      </c>
      <c r="T21" s="2">
        <f>IF('Indicator Data'!X23="No data","x",ROUND(IF('Indicator Data'!X23&gt;T$140,0,IF('Indicator Data'!X23&lt;T$139,10,(T$140-'Indicator Data'!X23)/(T$140-T$139)*10)),1))</f>
        <v>9.8000000000000007</v>
      </c>
      <c r="U21" s="2">
        <f>IF('Indicator Data'!Y23="No data","x",ROUND(IF('Indicator Data'!Y23&gt;U$140,0,IF('Indicator Data'!Y23&lt;U$139,10,(U$140-'Indicator Data'!Y23)/(U$140-U$139)*10)),1))</f>
        <v>1.5</v>
      </c>
      <c r="V21" s="2">
        <f>IF('Indicator Data'!Z23="No data","x",ROUND(IF('Indicator Data'!Z23&gt;V$140,0,IF('Indicator Data'!Z23&lt;V$139,10,(V$140-'Indicator Data'!Z23)/(V$140-V$139)*10)),1))</f>
        <v>6.8</v>
      </c>
      <c r="W21" s="2">
        <f>IF('Indicator Data'!AE23="No data","x",ROUND(IF('Indicator Data'!AE23&gt;W$140,0,IF('Indicator Data'!AE23&lt;W$139,10,(W$140-'Indicator Data'!AE23)/(W$140-W$139)*10)),1))</f>
        <v>9.6</v>
      </c>
      <c r="X21" s="3">
        <f t="shared" si="6"/>
        <v>6.9</v>
      </c>
      <c r="Y21" s="5">
        <f t="shared" si="7"/>
        <v>7.6</v>
      </c>
      <c r="Z21" s="80"/>
    </row>
    <row r="22" spans="1:26" s="11" customFormat="1" x14ac:dyDescent="0.25">
      <c r="A22" s="11" t="s">
        <v>348</v>
      </c>
      <c r="B22" s="28" t="s">
        <v>2</v>
      </c>
      <c r="C22" s="28" t="s">
        <v>470</v>
      </c>
      <c r="D22" s="2">
        <f>IF('Indicator Data'!AR24="No data","x",ROUND(IF('Indicator Data'!AR24&gt;D$140,0,IF('Indicator Data'!AR24&lt;D$139,10,(D$140-'Indicator Data'!AR24)/(D$140-D$139)*10)),1))</f>
        <v>2.6</v>
      </c>
      <c r="E22" s="122">
        <f>('Indicator Data'!BE24+'Indicator Data'!BF24+'Indicator Data'!BG24)/'Indicator Data'!BD24*1000000</f>
        <v>0.21308079576157057</v>
      </c>
      <c r="F22" s="2">
        <f t="shared" si="0"/>
        <v>7.9</v>
      </c>
      <c r="G22" s="3">
        <f t="shared" si="1"/>
        <v>5.3</v>
      </c>
      <c r="H22" s="2">
        <f>IF('Indicator Data'!AT24="No data","x",ROUND(IF('Indicator Data'!AT24&gt;H$140,0,IF('Indicator Data'!AT24&lt;H$139,10,(H$140-'Indicator Data'!AT24)/(H$140-H$139)*10)),1))</f>
        <v>7.5</v>
      </c>
      <c r="I22" s="2">
        <f>IF('Indicator Data'!AS24="No data","x",ROUND(IF('Indicator Data'!AS24&gt;I$140,0,IF('Indicator Data'!AS24&lt;I$139,10,(I$140-'Indicator Data'!AS24)/(I$140-I$139)*10)),1))</f>
        <v>6.5</v>
      </c>
      <c r="J22" s="3">
        <f t="shared" si="2"/>
        <v>7</v>
      </c>
      <c r="K22" s="5">
        <f t="shared" si="3"/>
        <v>6.2</v>
      </c>
      <c r="L22" s="2">
        <f>IF('Indicator Data'!AV24="No data","x",ROUND(IF('Indicator Data'!AV24^2&gt;L$140,0,IF('Indicator Data'!AV24^2&lt;L$139,10,(L$140-'Indicator Data'!AV24^2)/(L$140-L$139)*10)),1))</f>
        <v>4.7</v>
      </c>
      <c r="M22" s="2">
        <f>IF(OR('Indicator Data'!AU24=0,'Indicator Data'!AU24="No data"),"x",ROUND(IF('Indicator Data'!AU24&gt;M$140,0,IF('Indicator Data'!AU24&lt;M$139,10,(M$140-'Indicator Data'!AU24)/(M$140-M$139)*10)),1))</f>
        <v>5</v>
      </c>
      <c r="N22" s="2">
        <f>IF('Indicator Data'!AW24="No data","x",ROUND(IF('Indicator Data'!AW24&gt;N$140,0,IF('Indicator Data'!AW24&lt;N$139,10,(N$140-'Indicator Data'!AW24)/(N$140-N$139)*10)),1))</f>
        <v>7.5</v>
      </c>
      <c r="O22" s="2">
        <f>IF('Indicator Data'!AX24="No data","x",ROUND(IF('Indicator Data'!AX24&gt;O$140,0,IF('Indicator Data'!AX24&lt;O$139,10,(O$140-'Indicator Data'!AX24)/(O$140-O$139)*10)),1))</f>
        <v>6.2</v>
      </c>
      <c r="P22" s="3">
        <f t="shared" si="4"/>
        <v>5.9</v>
      </c>
      <c r="Q22" s="2">
        <f>IF('Indicator Data'!AY24="No data","x",ROUND(IF('Indicator Data'!AY24&gt;Q$140,0,IF('Indicator Data'!AY24&lt;Q$139,10,(Q$140-'Indicator Data'!AY24)/(Q$140-Q$139)*10)),1))</f>
        <v>8</v>
      </c>
      <c r="R22" s="2">
        <f>IF('Indicator Data'!AZ24="No data","x",ROUND(IF('Indicator Data'!AZ24&gt;R$140,0,IF('Indicator Data'!AZ24&lt;R$139,10,(R$140-'Indicator Data'!AZ24)/(R$140-R$139)*10)),1))</f>
        <v>5.6</v>
      </c>
      <c r="S22" s="3">
        <f t="shared" si="5"/>
        <v>6.8</v>
      </c>
      <c r="T22" s="2">
        <f>IF('Indicator Data'!X24="No data","x",ROUND(IF('Indicator Data'!X24&gt;T$140,0,IF('Indicator Data'!X24&lt;T$139,10,(T$140-'Indicator Data'!X24)/(T$140-T$139)*10)),1))</f>
        <v>9.8000000000000007</v>
      </c>
      <c r="U22" s="2">
        <f>IF('Indicator Data'!Y24="No data","x",ROUND(IF('Indicator Data'!Y24&gt;U$140,0,IF('Indicator Data'!Y24&lt;U$139,10,(U$140-'Indicator Data'!Y24)/(U$140-U$139)*10)),1))</f>
        <v>2.2999999999999998</v>
      </c>
      <c r="V22" s="2">
        <f>IF('Indicator Data'!Z24="No data","x",ROUND(IF('Indicator Data'!Z24&gt;V$140,0,IF('Indicator Data'!Z24&lt;V$139,10,(V$140-'Indicator Data'!Z24)/(V$140-V$139)*10)),1))</f>
        <v>6.6</v>
      </c>
      <c r="W22" s="2">
        <f>IF('Indicator Data'!AE24="No data","x",ROUND(IF('Indicator Data'!AE24&gt;W$140,0,IF('Indicator Data'!AE24&lt;W$139,10,(W$140-'Indicator Data'!AE24)/(W$140-W$139)*10)),1))</f>
        <v>9.6</v>
      </c>
      <c r="X22" s="3">
        <f t="shared" si="6"/>
        <v>7.1</v>
      </c>
      <c r="Y22" s="5">
        <f t="shared" si="7"/>
        <v>6.6</v>
      </c>
      <c r="Z22" s="80"/>
    </row>
    <row r="23" spans="1:26" s="11" customFormat="1" x14ac:dyDescent="0.25">
      <c r="A23" s="11" t="s">
        <v>349</v>
      </c>
      <c r="B23" s="28" t="s">
        <v>2</v>
      </c>
      <c r="C23" s="28" t="s">
        <v>471</v>
      </c>
      <c r="D23" s="2">
        <f>IF('Indicator Data'!AR25="No data","x",ROUND(IF('Indicator Data'!AR25&gt;D$140,0,IF('Indicator Data'!AR25&lt;D$139,10,(D$140-'Indicator Data'!AR25)/(D$140-D$139)*10)),1))</f>
        <v>2.6</v>
      </c>
      <c r="E23" s="122">
        <f>('Indicator Data'!BE25+'Indicator Data'!BF25+'Indicator Data'!BG25)/'Indicator Data'!BD25*1000000</f>
        <v>0.21308079576157057</v>
      </c>
      <c r="F23" s="2">
        <f t="shared" si="0"/>
        <v>7.9</v>
      </c>
      <c r="G23" s="3">
        <f t="shared" si="1"/>
        <v>5.3</v>
      </c>
      <c r="H23" s="2">
        <f>IF('Indicator Data'!AT25="No data","x",ROUND(IF('Indicator Data'!AT25&gt;H$140,0,IF('Indicator Data'!AT25&lt;H$139,10,(H$140-'Indicator Data'!AT25)/(H$140-H$139)*10)),1))</f>
        <v>7.5</v>
      </c>
      <c r="I23" s="2">
        <f>IF('Indicator Data'!AS25="No data","x",ROUND(IF('Indicator Data'!AS25&gt;I$140,0,IF('Indicator Data'!AS25&lt;I$139,10,(I$140-'Indicator Data'!AS25)/(I$140-I$139)*10)),1))</f>
        <v>6.5</v>
      </c>
      <c r="J23" s="3">
        <f t="shared" si="2"/>
        <v>7</v>
      </c>
      <c r="K23" s="5">
        <f t="shared" si="3"/>
        <v>6.2</v>
      </c>
      <c r="L23" s="2">
        <f>IF('Indicator Data'!AV25="No data","x",ROUND(IF('Indicator Data'!AV25^2&gt;L$140,0,IF('Indicator Data'!AV25^2&lt;L$139,10,(L$140-'Indicator Data'!AV25^2)/(L$140-L$139)*10)),1))</f>
        <v>3.6</v>
      </c>
      <c r="M23" s="2">
        <f>IF(OR('Indicator Data'!AU25=0,'Indicator Data'!AU25="No data"),"x",ROUND(IF('Indicator Data'!AU25&gt;M$140,0,IF('Indicator Data'!AU25&lt;M$139,10,(M$140-'Indicator Data'!AU25)/(M$140-M$139)*10)),1))</f>
        <v>2.8</v>
      </c>
      <c r="N23" s="2">
        <f>IF('Indicator Data'!AW25="No data","x",ROUND(IF('Indicator Data'!AW25&gt;N$140,0,IF('Indicator Data'!AW25&lt;N$139,10,(N$140-'Indicator Data'!AW25)/(N$140-N$139)*10)),1))</f>
        <v>7.5</v>
      </c>
      <c r="O23" s="2">
        <f>IF('Indicator Data'!AX25="No data","x",ROUND(IF('Indicator Data'!AX25&gt;O$140,0,IF('Indicator Data'!AX25&lt;O$139,10,(O$140-'Indicator Data'!AX25)/(O$140-O$139)*10)),1))</f>
        <v>6.2</v>
      </c>
      <c r="P23" s="3">
        <f t="shared" si="4"/>
        <v>5</v>
      </c>
      <c r="Q23" s="2">
        <f>IF('Indicator Data'!AY25="No data","x",ROUND(IF('Indicator Data'!AY25&gt;Q$140,0,IF('Indicator Data'!AY25&lt;Q$139,10,(Q$140-'Indicator Data'!AY25)/(Q$140-Q$139)*10)),1))</f>
        <v>6.6</v>
      </c>
      <c r="R23" s="2">
        <f>IF('Indicator Data'!AZ25="No data","x",ROUND(IF('Indicator Data'!AZ25&gt;R$140,0,IF('Indicator Data'!AZ25&lt;R$139,10,(R$140-'Indicator Data'!AZ25)/(R$140-R$139)*10)),1))</f>
        <v>6.2</v>
      </c>
      <c r="S23" s="3">
        <f t="shared" si="5"/>
        <v>6.4</v>
      </c>
      <c r="T23" s="2">
        <f>IF('Indicator Data'!X25="No data","x",ROUND(IF('Indicator Data'!X25&gt;T$140,0,IF('Indicator Data'!X25&lt;T$139,10,(T$140-'Indicator Data'!X25)/(T$140-T$139)*10)),1))</f>
        <v>9.8000000000000007</v>
      </c>
      <c r="U23" s="2">
        <f>IF('Indicator Data'!Y25="No data","x",ROUND(IF('Indicator Data'!Y25&gt;U$140,0,IF('Indicator Data'!Y25&lt;U$139,10,(U$140-'Indicator Data'!Y25)/(U$140-U$139)*10)),1))</f>
        <v>1.4</v>
      </c>
      <c r="V23" s="2">
        <f>IF('Indicator Data'!Z25="No data","x",ROUND(IF('Indicator Data'!Z25&gt;V$140,0,IF('Indicator Data'!Z25&lt;V$139,10,(V$140-'Indicator Data'!Z25)/(V$140-V$139)*10)),1))</f>
        <v>6.2</v>
      </c>
      <c r="W23" s="2">
        <f>IF('Indicator Data'!AE25="No data","x",ROUND(IF('Indicator Data'!AE25&gt;W$140,0,IF('Indicator Data'!AE25&lt;W$139,10,(W$140-'Indicator Data'!AE25)/(W$140-W$139)*10)),1))</f>
        <v>9.6</v>
      </c>
      <c r="X23" s="3">
        <f t="shared" si="6"/>
        <v>6.8</v>
      </c>
      <c r="Y23" s="5">
        <f t="shared" si="7"/>
        <v>6.1</v>
      </c>
      <c r="Z23" s="80"/>
    </row>
    <row r="24" spans="1:26" s="11" customFormat="1" x14ac:dyDescent="0.25">
      <c r="A24" s="11" t="s">
        <v>350</v>
      </c>
      <c r="B24" s="28" t="s">
        <v>2</v>
      </c>
      <c r="C24" s="28" t="s">
        <v>472</v>
      </c>
      <c r="D24" s="2">
        <f>IF('Indicator Data'!AR26="No data","x",ROUND(IF('Indicator Data'!AR26&gt;D$140,0,IF('Indicator Data'!AR26&lt;D$139,10,(D$140-'Indicator Data'!AR26)/(D$140-D$139)*10)),1))</f>
        <v>2.6</v>
      </c>
      <c r="E24" s="122">
        <f>('Indicator Data'!BE26+'Indicator Data'!BF26+'Indicator Data'!BG26)/'Indicator Data'!BD26*1000000</f>
        <v>0.21308079576157057</v>
      </c>
      <c r="F24" s="2">
        <f t="shared" si="0"/>
        <v>7.9</v>
      </c>
      <c r="G24" s="3">
        <f t="shared" si="1"/>
        <v>5.3</v>
      </c>
      <c r="H24" s="2">
        <f>IF('Indicator Data'!AT26="No data","x",ROUND(IF('Indicator Data'!AT26&gt;H$140,0,IF('Indicator Data'!AT26&lt;H$139,10,(H$140-'Indicator Data'!AT26)/(H$140-H$139)*10)),1))</f>
        <v>7.5</v>
      </c>
      <c r="I24" s="2">
        <f>IF('Indicator Data'!AS26="No data","x",ROUND(IF('Indicator Data'!AS26&gt;I$140,0,IF('Indicator Data'!AS26&lt;I$139,10,(I$140-'Indicator Data'!AS26)/(I$140-I$139)*10)),1))</f>
        <v>6.5</v>
      </c>
      <c r="J24" s="3">
        <f t="shared" si="2"/>
        <v>7</v>
      </c>
      <c r="K24" s="5">
        <f t="shared" si="3"/>
        <v>6.2</v>
      </c>
      <c r="L24" s="2">
        <f>IF('Indicator Data'!AV26="No data","x",ROUND(IF('Indicator Data'!AV26^2&gt;L$140,0,IF('Indicator Data'!AV26^2&lt;L$139,10,(L$140-'Indicator Data'!AV26^2)/(L$140-L$139)*10)),1))</f>
        <v>1.3</v>
      </c>
      <c r="M24" s="2">
        <f>IF(OR('Indicator Data'!AU26=0,'Indicator Data'!AU26="No data"),"x",ROUND(IF('Indicator Data'!AU26&gt;M$140,0,IF('Indicator Data'!AU26&lt;M$139,10,(M$140-'Indicator Data'!AU26)/(M$140-M$139)*10)),1))</f>
        <v>3.1</v>
      </c>
      <c r="N24" s="2">
        <f>IF('Indicator Data'!AW26="No data","x",ROUND(IF('Indicator Data'!AW26&gt;N$140,0,IF('Indicator Data'!AW26&lt;N$139,10,(N$140-'Indicator Data'!AW26)/(N$140-N$139)*10)),1))</f>
        <v>7.5</v>
      </c>
      <c r="O24" s="2">
        <f>IF('Indicator Data'!AX26="No data","x",ROUND(IF('Indicator Data'!AX26&gt;O$140,0,IF('Indicator Data'!AX26&lt;O$139,10,(O$140-'Indicator Data'!AX26)/(O$140-O$139)*10)),1))</f>
        <v>6.2</v>
      </c>
      <c r="P24" s="3">
        <f t="shared" si="4"/>
        <v>4.5</v>
      </c>
      <c r="Q24" s="2">
        <f>IF('Indicator Data'!AY26="No data","x",ROUND(IF('Indicator Data'!AY26&gt;Q$140,0,IF('Indicator Data'!AY26&lt;Q$139,10,(Q$140-'Indicator Data'!AY26)/(Q$140-Q$139)*10)),1))</f>
        <v>8.3000000000000007</v>
      </c>
      <c r="R24" s="2">
        <f>IF('Indicator Data'!AZ26="No data","x",ROUND(IF('Indicator Data'!AZ26&gt;R$140,0,IF('Indicator Data'!AZ26&lt;R$139,10,(R$140-'Indicator Data'!AZ26)/(R$140-R$139)*10)),1))</f>
        <v>5</v>
      </c>
      <c r="S24" s="3">
        <f t="shared" si="5"/>
        <v>6.7</v>
      </c>
      <c r="T24" s="2">
        <f>IF('Indicator Data'!X26="No data","x",ROUND(IF('Indicator Data'!X26&gt;T$140,0,IF('Indicator Data'!X26&lt;T$139,10,(T$140-'Indicator Data'!X26)/(T$140-T$139)*10)),1))</f>
        <v>9.8000000000000007</v>
      </c>
      <c r="U24" s="2">
        <f>IF('Indicator Data'!Y26="No data","x",ROUND(IF('Indicator Data'!Y26&gt;U$140,0,IF('Indicator Data'!Y26&lt;U$139,10,(U$140-'Indicator Data'!Y26)/(U$140-U$139)*10)),1))</f>
        <v>0</v>
      </c>
      <c r="V24" s="2">
        <f>IF('Indicator Data'!Z26="No data","x",ROUND(IF('Indicator Data'!Z26&gt;V$140,0,IF('Indicator Data'!Z26&lt;V$139,10,(V$140-'Indicator Data'!Z26)/(V$140-V$139)*10)),1))</f>
        <v>2.4</v>
      </c>
      <c r="W24" s="2">
        <f>IF('Indicator Data'!AE26="No data","x",ROUND(IF('Indicator Data'!AE26&gt;W$140,0,IF('Indicator Data'!AE26&lt;W$139,10,(W$140-'Indicator Data'!AE26)/(W$140-W$139)*10)),1))</f>
        <v>9.6</v>
      </c>
      <c r="X24" s="3">
        <f t="shared" si="6"/>
        <v>5.5</v>
      </c>
      <c r="Y24" s="5">
        <f t="shared" si="7"/>
        <v>5.6</v>
      </c>
      <c r="Z24" s="80"/>
    </row>
    <row r="25" spans="1:26" s="11" customFormat="1" x14ac:dyDescent="0.25">
      <c r="A25" s="11" t="s">
        <v>343</v>
      </c>
      <c r="B25" s="28" t="s">
        <v>2</v>
      </c>
      <c r="C25" s="28" t="s">
        <v>473</v>
      </c>
      <c r="D25" s="2">
        <f>IF('Indicator Data'!AR27="No data","x",ROUND(IF('Indicator Data'!AR27&gt;D$140,0,IF('Indicator Data'!AR27&lt;D$139,10,(D$140-'Indicator Data'!AR27)/(D$140-D$139)*10)),1))</f>
        <v>2.6</v>
      </c>
      <c r="E25" s="122">
        <f>('Indicator Data'!BE27+'Indicator Data'!BF27+'Indicator Data'!BG27)/'Indicator Data'!BD27*1000000</f>
        <v>0.21308079576157057</v>
      </c>
      <c r="F25" s="2">
        <f t="shared" si="0"/>
        <v>7.9</v>
      </c>
      <c r="G25" s="3">
        <f t="shared" si="1"/>
        <v>5.3</v>
      </c>
      <c r="H25" s="2">
        <f>IF('Indicator Data'!AT27="No data","x",ROUND(IF('Indicator Data'!AT27&gt;H$140,0,IF('Indicator Data'!AT27&lt;H$139,10,(H$140-'Indicator Data'!AT27)/(H$140-H$139)*10)),1))</f>
        <v>7.5</v>
      </c>
      <c r="I25" s="2">
        <f>IF('Indicator Data'!AS27="No data","x",ROUND(IF('Indicator Data'!AS27&gt;I$140,0,IF('Indicator Data'!AS27&lt;I$139,10,(I$140-'Indicator Data'!AS27)/(I$140-I$139)*10)),1))</f>
        <v>6.5</v>
      </c>
      <c r="J25" s="3">
        <f t="shared" si="2"/>
        <v>7</v>
      </c>
      <c r="K25" s="5">
        <f t="shared" si="3"/>
        <v>6.2</v>
      </c>
      <c r="L25" s="2">
        <f>IF('Indicator Data'!AV27="No data","x",ROUND(IF('Indicator Data'!AV27^2&gt;L$140,0,IF('Indicator Data'!AV27^2&lt;L$139,10,(L$140-'Indicator Data'!AV27^2)/(L$140-L$139)*10)),1))</f>
        <v>2.5</v>
      </c>
      <c r="M25" s="2">
        <f>IF(OR('Indicator Data'!AU27=0,'Indicator Data'!AU27="No data"),"x",ROUND(IF('Indicator Data'!AU27&gt;M$140,0,IF('Indicator Data'!AU27&lt;M$139,10,(M$140-'Indicator Data'!AU27)/(M$140-M$139)*10)),1))</f>
        <v>4.3</v>
      </c>
      <c r="N25" s="2">
        <f>IF('Indicator Data'!AW27="No data","x",ROUND(IF('Indicator Data'!AW27&gt;N$140,0,IF('Indicator Data'!AW27&lt;N$139,10,(N$140-'Indicator Data'!AW27)/(N$140-N$139)*10)),1))</f>
        <v>7.5</v>
      </c>
      <c r="O25" s="2">
        <f>IF('Indicator Data'!AX27="No data","x",ROUND(IF('Indicator Data'!AX27&gt;O$140,0,IF('Indicator Data'!AX27&lt;O$139,10,(O$140-'Indicator Data'!AX27)/(O$140-O$139)*10)),1))</f>
        <v>6.2</v>
      </c>
      <c r="P25" s="3">
        <f t="shared" si="4"/>
        <v>5.0999999999999996</v>
      </c>
      <c r="Q25" s="2">
        <f>IF('Indicator Data'!AY27="No data","x",ROUND(IF('Indicator Data'!AY27&gt;Q$140,0,IF('Indicator Data'!AY27&lt;Q$139,10,(Q$140-'Indicator Data'!AY27)/(Q$140-Q$139)*10)),1))</f>
        <v>6.9</v>
      </c>
      <c r="R25" s="2">
        <f>IF('Indicator Data'!AZ27="No data","x",ROUND(IF('Indicator Data'!AZ27&gt;R$140,0,IF('Indicator Data'!AZ27&lt;R$139,10,(R$140-'Indicator Data'!AZ27)/(R$140-R$139)*10)),1))</f>
        <v>6.7</v>
      </c>
      <c r="S25" s="3">
        <f t="shared" si="5"/>
        <v>6.8</v>
      </c>
      <c r="T25" s="2">
        <f>IF('Indicator Data'!X27="No data","x",ROUND(IF('Indicator Data'!X27&gt;T$140,0,IF('Indicator Data'!X27&lt;T$139,10,(T$140-'Indicator Data'!X27)/(T$140-T$139)*10)),1))</f>
        <v>9.8000000000000007</v>
      </c>
      <c r="U25" s="2">
        <f>IF('Indicator Data'!Y27="No data","x",ROUND(IF('Indicator Data'!Y27&gt;U$140,0,IF('Indicator Data'!Y27&lt;U$139,10,(U$140-'Indicator Data'!Y27)/(U$140-U$139)*10)),1))</f>
        <v>0.8</v>
      </c>
      <c r="V25" s="2">
        <f>IF('Indicator Data'!Z27="No data","x",ROUND(IF('Indicator Data'!Z27&gt;V$140,0,IF('Indicator Data'!Z27&lt;V$139,10,(V$140-'Indicator Data'!Z27)/(V$140-V$139)*10)),1))</f>
        <v>2.4</v>
      </c>
      <c r="W25" s="2">
        <f>IF('Indicator Data'!AE27="No data","x",ROUND(IF('Indicator Data'!AE27&gt;W$140,0,IF('Indicator Data'!AE27&lt;W$139,10,(W$140-'Indicator Data'!AE27)/(W$140-W$139)*10)),1))</f>
        <v>9.6</v>
      </c>
      <c r="X25" s="3">
        <f t="shared" si="6"/>
        <v>5.7</v>
      </c>
      <c r="Y25" s="5">
        <f t="shared" si="7"/>
        <v>5.9</v>
      </c>
      <c r="Z25" s="80"/>
    </row>
    <row r="26" spans="1:26" s="11" customFormat="1" x14ac:dyDescent="0.25">
      <c r="A26" s="11" t="s">
        <v>351</v>
      </c>
      <c r="B26" s="28" t="s">
        <v>6</v>
      </c>
      <c r="C26" s="28" t="s">
        <v>474</v>
      </c>
      <c r="D26" s="2">
        <f>IF('Indicator Data'!AR28="No data","x",ROUND(IF('Indicator Data'!AR28&gt;D$140,0,IF('Indicator Data'!AR28&lt;D$139,10,(D$140-'Indicator Data'!AR28)/(D$140-D$139)*10)),1))</f>
        <v>3</v>
      </c>
      <c r="E26" s="122">
        <f>('Indicator Data'!BE28+'Indicator Data'!BF28+'Indicator Data'!BG28)/'Indicator Data'!BD28*1000000</f>
        <v>0.34706952011407355</v>
      </c>
      <c r="F26" s="2">
        <f t="shared" si="0"/>
        <v>6.5</v>
      </c>
      <c r="G26" s="3">
        <f t="shared" si="1"/>
        <v>4.8</v>
      </c>
      <c r="H26" s="2">
        <f>IF('Indicator Data'!AT28="No data","x",ROUND(IF('Indicator Data'!AT28&gt;H$140,0,IF('Indicator Data'!AT28&lt;H$139,10,(H$140-'Indicator Data'!AT28)/(H$140-H$139)*10)),1))</f>
        <v>7</v>
      </c>
      <c r="I26" s="2">
        <f>IF('Indicator Data'!AS28="No data","x",ROUND(IF('Indicator Data'!AS28&gt;I$140,0,IF('Indicator Data'!AS28&lt;I$139,10,(I$140-'Indicator Data'!AS28)/(I$140-I$139)*10)),1))</f>
        <v>6.7</v>
      </c>
      <c r="J26" s="3">
        <f t="shared" si="2"/>
        <v>6.9</v>
      </c>
      <c r="K26" s="5">
        <f t="shared" si="3"/>
        <v>5.9</v>
      </c>
      <c r="L26" s="2">
        <f>IF('Indicator Data'!AV28="No data","x",ROUND(IF('Indicator Data'!AV28^2&gt;L$140,0,IF('Indicator Data'!AV28^2&lt;L$139,10,(L$140-'Indicator Data'!AV28^2)/(L$140-L$139)*10)),1))</f>
        <v>5.6</v>
      </c>
      <c r="M26" s="2">
        <f>IF(OR('Indicator Data'!AU28=0,'Indicator Data'!AU28="No data"),"x",ROUND(IF('Indicator Data'!AU28&gt;M$140,0,IF('Indicator Data'!AU28&lt;M$139,10,(M$140-'Indicator Data'!AU28)/(M$140-M$139)*10)),1))</f>
        <v>1.6</v>
      </c>
      <c r="N26" s="2">
        <f>IF('Indicator Data'!AW28="No data","x",ROUND(IF('Indicator Data'!AW28&gt;N$140,0,IF('Indicator Data'!AW28&lt;N$139,10,(N$140-'Indicator Data'!AW28)/(N$140-N$139)*10)),1))</f>
        <v>8.1999999999999993</v>
      </c>
      <c r="O26" s="2">
        <f>IF('Indicator Data'!AX28="No data","x",ROUND(IF('Indicator Data'!AX28&gt;O$140,0,IF('Indicator Data'!AX28&lt;O$139,10,(O$140-'Indicator Data'!AX28)/(O$140-O$139)*10)),1))</f>
        <v>3.1</v>
      </c>
      <c r="P26" s="3">
        <f t="shared" si="4"/>
        <v>4.5999999999999996</v>
      </c>
      <c r="Q26" s="2">
        <f>IF('Indicator Data'!AY28="No data","x",ROUND(IF('Indicator Data'!AY28&gt;Q$140,0,IF('Indicator Data'!AY28&lt;Q$139,10,(Q$140-'Indicator Data'!AY28)/(Q$140-Q$139)*10)),1))</f>
        <v>5.3</v>
      </c>
      <c r="R26" s="2">
        <f>IF('Indicator Data'!AZ28="No data","x",ROUND(IF('Indicator Data'!AZ28&gt;R$140,0,IF('Indicator Data'!AZ28&lt;R$139,10,(R$140-'Indicator Data'!AZ28)/(R$140-R$139)*10)),1))</f>
        <v>0.2</v>
      </c>
      <c r="S26" s="3">
        <f t="shared" si="5"/>
        <v>2.8</v>
      </c>
      <c r="T26" s="2">
        <f>IF('Indicator Data'!X28="No data","x",ROUND(IF('Indicator Data'!X28&gt;T$140,0,IF('Indicator Data'!X28&lt;T$139,10,(T$140-'Indicator Data'!X28)/(T$140-T$139)*10)),1))</f>
        <v>9.6999999999999993</v>
      </c>
      <c r="U26" s="2">
        <f>IF('Indicator Data'!Y28="No data","x",ROUND(IF('Indicator Data'!Y28&gt;U$140,0,IF('Indicator Data'!Y28&lt;U$139,10,(U$140-'Indicator Data'!Y28)/(U$140-U$139)*10)),1))</f>
        <v>1.7</v>
      </c>
      <c r="V26" s="2">
        <f>IF('Indicator Data'!Z28="No data","x",ROUND(IF('Indicator Data'!Z28&gt;V$140,0,IF('Indicator Data'!Z28&lt;V$139,10,(V$140-'Indicator Data'!Z28)/(V$140-V$139)*10)),1))</f>
        <v>4.4000000000000004</v>
      </c>
      <c r="W26" s="2">
        <f>IF('Indicator Data'!AE28="No data","x",ROUND(IF('Indicator Data'!AE28&gt;W$140,0,IF('Indicator Data'!AE28&lt;W$139,10,(W$140-'Indicator Data'!AE28)/(W$140-W$139)*10)),1))</f>
        <v>9.8000000000000007</v>
      </c>
      <c r="X26" s="3">
        <f t="shared" si="6"/>
        <v>6.4</v>
      </c>
      <c r="Y26" s="5">
        <f t="shared" si="7"/>
        <v>4.5999999999999996</v>
      </c>
      <c r="Z26" s="80"/>
    </row>
    <row r="27" spans="1:26" s="11" customFormat="1" x14ac:dyDescent="0.25">
      <c r="A27" s="11" t="s">
        <v>736</v>
      </c>
      <c r="B27" s="28" t="s">
        <v>6</v>
      </c>
      <c r="C27" s="28" t="s">
        <v>478</v>
      </c>
      <c r="D27" s="2">
        <f>IF('Indicator Data'!AR29="No data","x",ROUND(IF('Indicator Data'!AR29&gt;D$140,0,IF('Indicator Data'!AR29&lt;D$139,10,(D$140-'Indicator Data'!AR29)/(D$140-D$139)*10)),1))</f>
        <v>3</v>
      </c>
      <c r="E27" s="122">
        <f>('Indicator Data'!BE29+'Indicator Data'!BF29+'Indicator Data'!BG29)/'Indicator Data'!BD29*1000000</f>
        <v>0.34706952011407355</v>
      </c>
      <c r="F27" s="2">
        <f t="shared" si="0"/>
        <v>6.5</v>
      </c>
      <c r="G27" s="3">
        <f t="shared" si="1"/>
        <v>4.8</v>
      </c>
      <c r="H27" s="2">
        <f>IF('Indicator Data'!AT29="No data","x",ROUND(IF('Indicator Data'!AT29&gt;H$140,0,IF('Indicator Data'!AT29&lt;H$139,10,(H$140-'Indicator Data'!AT29)/(H$140-H$139)*10)),1))</f>
        <v>7</v>
      </c>
      <c r="I27" s="2">
        <f>IF('Indicator Data'!AS29="No data","x",ROUND(IF('Indicator Data'!AS29&gt;I$140,0,IF('Indicator Data'!AS29&lt;I$139,10,(I$140-'Indicator Data'!AS29)/(I$140-I$139)*10)),1))</f>
        <v>6.7</v>
      </c>
      <c r="J27" s="3">
        <f t="shared" si="2"/>
        <v>6.9</v>
      </c>
      <c r="K27" s="5">
        <f t="shared" si="3"/>
        <v>5.9</v>
      </c>
      <c r="L27" s="2">
        <f>IF('Indicator Data'!AV29="No data","x",ROUND(IF('Indicator Data'!AV29^2&gt;L$140,0,IF('Indicator Data'!AV29^2&lt;L$139,10,(L$140-'Indicator Data'!AV29^2)/(L$140-L$139)*10)),1))</f>
        <v>9.8000000000000007</v>
      </c>
      <c r="M27" s="2">
        <f>IF(OR('Indicator Data'!AU29=0,'Indicator Data'!AU29="No data"),"x",ROUND(IF('Indicator Data'!AU29&gt;M$140,0,IF('Indicator Data'!AU29&lt;M$139,10,(M$140-'Indicator Data'!AU29)/(M$140-M$139)*10)),1))</f>
        <v>8</v>
      </c>
      <c r="N27" s="2">
        <f>IF('Indicator Data'!AW29="No data","x",ROUND(IF('Indicator Data'!AW29&gt;N$140,0,IF('Indicator Data'!AW29&lt;N$139,10,(N$140-'Indicator Data'!AW29)/(N$140-N$139)*10)),1))</f>
        <v>8.1999999999999993</v>
      </c>
      <c r="O27" s="2">
        <f>IF('Indicator Data'!AX29="No data","x",ROUND(IF('Indicator Data'!AX29&gt;O$140,0,IF('Indicator Data'!AX29&lt;O$139,10,(O$140-'Indicator Data'!AX29)/(O$140-O$139)*10)),1))</f>
        <v>3.1</v>
      </c>
      <c r="P27" s="3">
        <f t="shared" si="4"/>
        <v>7.3</v>
      </c>
      <c r="Q27" s="2">
        <f>IF('Indicator Data'!AY29="No data","x",ROUND(IF('Indicator Data'!AY29&gt;Q$140,0,IF('Indicator Data'!AY29&lt;Q$139,10,(Q$140-'Indicator Data'!AY29)/(Q$140-Q$139)*10)),1))</f>
        <v>6.7</v>
      </c>
      <c r="R27" s="2">
        <f>IF('Indicator Data'!AZ29="No data","x",ROUND(IF('Indicator Data'!AZ29&gt;R$140,0,IF('Indicator Data'!AZ29&lt;R$139,10,(R$140-'Indicator Data'!AZ29)/(R$140-R$139)*10)),1))</f>
        <v>1.5</v>
      </c>
      <c r="S27" s="3">
        <f t="shared" si="5"/>
        <v>4.0999999999999996</v>
      </c>
      <c r="T27" s="2">
        <f>IF('Indicator Data'!X29="No data","x",ROUND(IF('Indicator Data'!X29&gt;T$140,0,IF('Indicator Data'!X29&lt;T$139,10,(T$140-'Indicator Data'!X29)/(T$140-T$139)*10)),1))</f>
        <v>9.6999999999999993</v>
      </c>
      <c r="U27" s="2">
        <f>IF('Indicator Data'!Y29="No data","x",ROUND(IF('Indicator Data'!Y29&gt;U$140,0,IF('Indicator Data'!Y29&lt;U$139,10,(U$140-'Indicator Data'!Y29)/(U$140-U$139)*10)),1))</f>
        <v>0.2</v>
      </c>
      <c r="V27" s="2">
        <f>IF('Indicator Data'!Z29="No data","x",ROUND(IF('Indicator Data'!Z29&gt;V$140,0,IF('Indicator Data'!Z29&lt;V$139,10,(V$140-'Indicator Data'!Z29)/(V$140-V$139)*10)),1))</f>
        <v>1</v>
      </c>
      <c r="W27" s="2">
        <f>IF('Indicator Data'!AE29="No data","x",ROUND(IF('Indicator Data'!AE29&gt;W$140,0,IF('Indicator Data'!AE29&lt;W$139,10,(W$140-'Indicator Data'!AE29)/(W$140-W$139)*10)),1))</f>
        <v>9.8000000000000007</v>
      </c>
      <c r="X27" s="3">
        <f t="shared" si="6"/>
        <v>5.2</v>
      </c>
      <c r="Y27" s="5">
        <f t="shared" si="7"/>
        <v>5.5</v>
      </c>
      <c r="Z27" s="80"/>
    </row>
    <row r="28" spans="1:26" s="11" customFormat="1" x14ac:dyDescent="0.25">
      <c r="A28" s="11" t="s">
        <v>737</v>
      </c>
      <c r="B28" s="28" t="s">
        <v>6</v>
      </c>
      <c r="C28" s="28" t="s">
        <v>479</v>
      </c>
      <c r="D28" s="2">
        <f>IF('Indicator Data'!AR30="No data","x",ROUND(IF('Indicator Data'!AR30&gt;D$140,0,IF('Indicator Data'!AR30&lt;D$139,10,(D$140-'Indicator Data'!AR30)/(D$140-D$139)*10)),1))</f>
        <v>3</v>
      </c>
      <c r="E28" s="122">
        <f>('Indicator Data'!BE30+'Indicator Data'!BF30+'Indicator Data'!BG30)/'Indicator Data'!BD30*1000000</f>
        <v>0.34706952011407355</v>
      </c>
      <c r="F28" s="2">
        <f t="shared" si="0"/>
        <v>6.5</v>
      </c>
      <c r="G28" s="3">
        <f t="shared" si="1"/>
        <v>4.8</v>
      </c>
      <c r="H28" s="2">
        <f>IF('Indicator Data'!AT30="No data","x",ROUND(IF('Indicator Data'!AT30&gt;H$140,0,IF('Indicator Data'!AT30&lt;H$139,10,(H$140-'Indicator Data'!AT30)/(H$140-H$139)*10)),1))</f>
        <v>7</v>
      </c>
      <c r="I28" s="2">
        <f>IF('Indicator Data'!AS30="No data","x",ROUND(IF('Indicator Data'!AS30&gt;I$140,0,IF('Indicator Data'!AS30&lt;I$139,10,(I$140-'Indicator Data'!AS30)/(I$140-I$139)*10)),1))</f>
        <v>6.7</v>
      </c>
      <c r="J28" s="3">
        <f t="shared" si="2"/>
        <v>6.9</v>
      </c>
      <c r="K28" s="5">
        <f t="shared" si="3"/>
        <v>5.9</v>
      </c>
      <c r="L28" s="2">
        <f>IF('Indicator Data'!AV30="No data","x",ROUND(IF('Indicator Data'!AV30^2&gt;L$140,0,IF('Indicator Data'!AV30^2&lt;L$139,10,(L$140-'Indicator Data'!AV30^2)/(L$140-L$139)*10)),1))</f>
        <v>6.9</v>
      </c>
      <c r="M28" s="2">
        <f>IF(OR('Indicator Data'!AU30=0,'Indicator Data'!AU30="No data"),"x",ROUND(IF('Indicator Data'!AU30&gt;M$140,0,IF('Indicator Data'!AU30&lt;M$139,10,(M$140-'Indicator Data'!AU30)/(M$140-M$139)*10)),1))</f>
        <v>5.4</v>
      </c>
      <c r="N28" s="2">
        <f>IF('Indicator Data'!AW30="No data","x",ROUND(IF('Indicator Data'!AW30&gt;N$140,0,IF('Indicator Data'!AW30&lt;N$139,10,(N$140-'Indicator Data'!AW30)/(N$140-N$139)*10)),1))</f>
        <v>8.1999999999999993</v>
      </c>
      <c r="O28" s="2">
        <f>IF('Indicator Data'!AX30="No data","x",ROUND(IF('Indicator Data'!AX30&gt;O$140,0,IF('Indicator Data'!AX30&lt;O$139,10,(O$140-'Indicator Data'!AX30)/(O$140-O$139)*10)),1))</f>
        <v>3.1</v>
      </c>
      <c r="P28" s="3">
        <f t="shared" si="4"/>
        <v>5.9</v>
      </c>
      <c r="Q28" s="2">
        <f>IF('Indicator Data'!AY30="No data","x",ROUND(IF('Indicator Data'!AY30&gt;Q$140,0,IF('Indicator Data'!AY30&lt;Q$139,10,(Q$140-'Indicator Data'!AY30)/(Q$140-Q$139)*10)),1))</f>
        <v>6.6</v>
      </c>
      <c r="R28" s="2">
        <f>IF('Indicator Data'!AZ30="No data","x",ROUND(IF('Indicator Data'!AZ30&gt;R$140,0,IF('Indicator Data'!AZ30&lt;R$139,10,(R$140-'Indicator Data'!AZ30)/(R$140-R$139)*10)),1))</f>
        <v>2.7</v>
      </c>
      <c r="S28" s="3">
        <f t="shared" si="5"/>
        <v>4.7</v>
      </c>
      <c r="T28" s="2">
        <f>IF('Indicator Data'!X30="No data","x",ROUND(IF('Indicator Data'!X30&gt;T$140,0,IF('Indicator Data'!X30&lt;T$139,10,(T$140-'Indicator Data'!X30)/(T$140-T$139)*10)),1))</f>
        <v>9.6999999999999993</v>
      </c>
      <c r="U28" s="2">
        <f>IF('Indicator Data'!Y30="No data","x",ROUND(IF('Indicator Data'!Y30&gt;U$140,0,IF('Indicator Data'!Y30&lt;U$139,10,(U$140-'Indicator Data'!Y30)/(U$140-U$139)*10)),1))</f>
        <v>0.9</v>
      </c>
      <c r="V28" s="2">
        <f>IF('Indicator Data'!Z30="No data","x",ROUND(IF('Indicator Data'!Z30&gt;V$140,0,IF('Indicator Data'!Z30&lt;V$139,10,(V$140-'Indicator Data'!Z30)/(V$140-V$139)*10)),1))</f>
        <v>4.0999999999999996</v>
      </c>
      <c r="W28" s="2">
        <f>IF('Indicator Data'!AE30="No data","x",ROUND(IF('Indicator Data'!AE30&gt;W$140,0,IF('Indicator Data'!AE30&lt;W$139,10,(W$140-'Indicator Data'!AE30)/(W$140-W$139)*10)),1))</f>
        <v>9.8000000000000007</v>
      </c>
      <c r="X28" s="3">
        <f t="shared" si="6"/>
        <v>6.1</v>
      </c>
      <c r="Y28" s="5">
        <f t="shared" si="7"/>
        <v>5.6</v>
      </c>
      <c r="Z28" s="80"/>
    </row>
    <row r="29" spans="1:26" s="11" customFormat="1" x14ac:dyDescent="0.25">
      <c r="A29" s="11" t="s">
        <v>738</v>
      </c>
      <c r="B29" s="28" t="s">
        <v>6</v>
      </c>
      <c r="C29" s="28" t="s">
        <v>476</v>
      </c>
      <c r="D29" s="2">
        <f>IF('Indicator Data'!AR31="No data","x",ROUND(IF('Indicator Data'!AR31&gt;D$140,0,IF('Indicator Data'!AR31&lt;D$139,10,(D$140-'Indicator Data'!AR31)/(D$140-D$139)*10)),1))</f>
        <v>3</v>
      </c>
      <c r="E29" s="122">
        <f>('Indicator Data'!BE31+'Indicator Data'!BF31+'Indicator Data'!BG31)/'Indicator Data'!BD31*1000000</f>
        <v>0.34706952011407355</v>
      </c>
      <c r="F29" s="2">
        <f t="shared" si="0"/>
        <v>6.5</v>
      </c>
      <c r="G29" s="3">
        <f t="shared" si="1"/>
        <v>4.8</v>
      </c>
      <c r="H29" s="2">
        <f>IF('Indicator Data'!AT31="No data","x",ROUND(IF('Indicator Data'!AT31&gt;H$140,0,IF('Indicator Data'!AT31&lt;H$139,10,(H$140-'Indicator Data'!AT31)/(H$140-H$139)*10)),1))</f>
        <v>7</v>
      </c>
      <c r="I29" s="2">
        <f>IF('Indicator Data'!AS31="No data","x",ROUND(IF('Indicator Data'!AS31&gt;I$140,0,IF('Indicator Data'!AS31&lt;I$139,10,(I$140-'Indicator Data'!AS31)/(I$140-I$139)*10)),1))</f>
        <v>6.7</v>
      </c>
      <c r="J29" s="3">
        <f t="shared" si="2"/>
        <v>6.9</v>
      </c>
      <c r="K29" s="5">
        <f t="shared" si="3"/>
        <v>5.9</v>
      </c>
      <c r="L29" s="2">
        <f>IF('Indicator Data'!AV31="No data","x",ROUND(IF('Indicator Data'!AV31^2&gt;L$140,0,IF('Indicator Data'!AV31^2&lt;L$139,10,(L$140-'Indicator Data'!AV31^2)/(L$140-L$139)*10)),1))</f>
        <v>9.4</v>
      </c>
      <c r="M29" s="2">
        <f>IF(OR('Indicator Data'!AU31=0,'Indicator Data'!AU31="No data"),"x",ROUND(IF('Indicator Data'!AU31&gt;M$140,0,IF('Indicator Data'!AU31&lt;M$139,10,(M$140-'Indicator Data'!AU31)/(M$140-M$139)*10)),1))</f>
        <v>8.6999999999999993</v>
      </c>
      <c r="N29" s="2">
        <f>IF('Indicator Data'!AW31="No data","x",ROUND(IF('Indicator Data'!AW31&gt;N$140,0,IF('Indicator Data'!AW31&lt;N$139,10,(N$140-'Indicator Data'!AW31)/(N$140-N$139)*10)),1))</f>
        <v>8.1999999999999993</v>
      </c>
      <c r="O29" s="2">
        <f>IF('Indicator Data'!AX31="No data","x",ROUND(IF('Indicator Data'!AX31&gt;O$140,0,IF('Indicator Data'!AX31&lt;O$139,10,(O$140-'Indicator Data'!AX31)/(O$140-O$139)*10)),1))</f>
        <v>3.1</v>
      </c>
      <c r="P29" s="3">
        <f t="shared" si="4"/>
        <v>7.4</v>
      </c>
      <c r="Q29" s="2">
        <f>IF('Indicator Data'!AY31="No data","x",ROUND(IF('Indicator Data'!AY31&gt;Q$140,0,IF('Indicator Data'!AY31&lt;Q$139,10,(Q$140-'Indicator Data'!AY31)/(Q$140-Q$139)*10)),1))</f>
        <v>6.2</v>
      </c>
      <c r="R29" s="2">
        <f>IF('Indicator Data'!AZ31="No data","x",ROUND(IF('Indicator Data'!AZ31&gt;R$140,0,IF('Indicator Data'!AZ31&lt;R$139,10,(R$140-'Indicator Data'!AZ31)/(R$140-R$139)*10)),1))</f>
        <v>4.2</v>
      </c>
      <c r="S29" s="3">
        <f t="shared" si="5"/>
        <v>5.2</v>
      </c>
      <c r="T29" s="2">
        <f>IF('Indicator Data'!X31="No data","x",ROUND(IF('Indicator Data'!X31&gt;T$140,0,IF('Indicator Data'!X31&lt;T$139,10,(T$140-'Indicator Data'!X31)/(T$140-T$139)*10)),1))</f>
        <v>9.6999999999999993</v>
      </c>
      <c r="U29" s="2">
        <f>IF('Indicator Data'!Y31="No data","x",ROUND(IF('Indicator Data'!Y31&gt;U$140,0,IF('Indicator Data'!Y31&lt;U$139,10,(U$140-'Indicator Data'!Y31)/(U$140-U$139)*10)),1))</f>
        <v>1</v>
      </c>
      <c r="V29" s="2">
        <f>IF('Indicator Data'!Z31="No data","x",ROUND(IF('Indicator Data'!Z31&gt;V$140,0,IF('Indicator Data'!Z31&lt;V$139,10,(V$140-'Indicator Data'!Z31)/(V$140-V$139)*10)),1))</f>
        <v>3.1</v>
      </c>
      <c r="W29" s="2">
        <f>IF('Indicator Data'!AE31="No data","x",ROUND(IF('Indicator Data'!AE31&gt;W$140,0,IF('Indicator Data'!AE31&lt;W$139,10,(W$140-'Indicator Data'!AE31)/(W$140-W$139)*10)),1))</f>
        <v>9.8000000000000007</v>
      </c>
      <c r="X29" s="3">
        <f t="shared" si="6"/>
        <v>5.9</v>
      </c>
      <c r="Y29" s="5">
        <f t="shared" si="7"/>
        <v>6.2</v>
      </c>
      <c r="Z29" s="80"/>
    </row>
    <row r="30" spans="1:26" s="11" customFormat="1" x14ac:dyDescent="0.25">
      <c r="A30" s="11" t="s">
        <v>740</v>
      </c>
      <c r="B30" s="28" t="s">
        <v>6</v>
      </c>
      <c r="C30" s="28" t="s">
        <v>743</v>
      </c>
      <c r="D30" s="2">
        <f>IF('Indicator Data'!AR32="No data","x",ROUND(IF('Indicator Data'!AR32&gt;D$140,0,IF('Indicator Data'!AR32&lt;D$139,10,(D$140-'Indicator Data'!AR32)/(D$140-D$139)*10)),1))</f>
        <v>3</v>
      </c>
      <c r="E30" s="122">
        <f>('Indicator Data'!BE32+'Indicator Data'!BF32+'Indicator Data'!BG32)/'Indicator Data'!BD32*1000000</f>
        <v>0.34706952011407355</v>
      </c>
      <c r="F30" s="2">
        <f t="shared" si="0"/>
        <v>6.5</v>
      </c>
      <c r="G30" s="3">
        <f t="shared" si="1"/>
        <v>4.8</v>
      </c>
      <c r="H30" s="2">
        <f>IF('Indicator Data'!AT32="No data","x",ROUND(IF('Indicator Data'!AT32&gt;H$140,0,IF('Indicator Data'!AT32&lt;H$139,10,(H$140-'Indicator Data'!AT32)/(H$140-H$139)*10)),1))</f>
        <v>7</v>
      </c>
      <c r="I30" s="2">
        <f>IF('Indicator Data'!AS32="No data","x",ROUND(IF('Indicator Data'!AS32&gt;I$140,0,IF('Indicator Data'!AS32&lt;I$139,10,(I$140-'Indicator Data'!AS32)/(I$140-I$139)*10)),1))</f>
        <v>6.7</v>
      </c>
      <c r="J30" s="3">
        <f t="shared" si="2"/>
        <v>6.9</v>
      </c>
      <c r="K30" s="5">
        <f t="shared" si="3"/>
        <v>5.9</v>
      </c>
      <c r="L30" s="2">
        <f>IF('Indicator Data'!AV32="No data","x",ROUND(IF('Indicator Data'!AV32^2&gt;L$140,0,IF('Indicator Data'!AV32^2&lt;L$139,10,(L$140-'Indicator Data'!AV32^2)/(L$140-L$139)*10)),1))</f>
        <v>5.7</v>
      </c>
      <c r="M30" s="2">
        <f>IF(OR('Indicator Data'!AU32=0,'Indicator Data'!AU32="No data"),"x",ROUND(IF('Indicator Data'!AU32&gt;M$140,0,IF('Indicator Data'!AU32&lt;M$139,10,(M$140-'Indicator Data'!AU32)/(M$140-M$139)*10)),1))</f>
        <v>2.2999999999999998</v>
      </c>
      <c r="N30" s="2">
        <f>IF('Indicator Data'!AW32="No data","x",ROUND(IF('Indicator Data'!AW32&gt;N$140,0,IF('Indicator Data'!AW32&lt;N$139,10,(N$140-'Indicator Data'!AW32)/(N$140-N$139)*10)),1))</f>
        <v>8.1999999999999993</v>
      </c>
      <c r="O30" s="2">
        <f>IF('Indicator Data'!AX32="No data","x",ROUND(IF('Indicator Data'!AX32&gt;O$140,0,IF('Indicator Data'!AX32&lt;O$139,10,(O$140-'Indicator Data'!AX32)/(O$140-O$139)*10)),1))</f>
        <v>3.1</v>
      </c>
      <c r="P30" s="3">
        <f t="shared" si="4"/>
        <v>4.8</v>
      </c>
      <c r="Q30" s="2">
        <f>IF('Indicator Data'!AY32="No data","x",ROUND(IF('Indicator Data'!AY32&gt;Q$140,0,IF('Indicator Data'!AY32&lt;Q$139,10,(Q$140-'Indicator Data'!AY32)/(Q$140-Q$139)*10)),1))</f>
        <v>5.4</v>
      </c>
      <c r="R30" s="2">
        <f>IF('Indicator Data'!AZ32="No data","x",ROUND(IF('Indicator Data'!AZ32&gt;R$140,0,IF('Indicator Data'!AZ32&lt;R$139,10,(R$140-'Indicator Data'!AZ32)/(R$140-R$139)*10)),1))</f>
        <v>0.3</v>
      </c>
      <c r="S30" s="3">
        <f t="shared" si="5"/>
        <v>2.9</v>
      </c>
      <c r="T30" s="2">
        <f>IF('Indicator Data'!X32="No data","x",ROUND(IF('Indicator Data'!X32&gt;T$140,0,IF('Indicator Data'!X32&lt;T$139,10,(T$140-'Indicator Data'!X32)/(T$140-T$139)*10)),1))</f>
        <v>9.6999999999999993</v>
      </c>
      <c r="U30" s="2">
        <f>IF('Indicator Data'!Y32="No data","x",ROUND(IF('Indicator Data'!Y32&gt;U$140,0,IF('Indicator Data'!Y32&lt;U$139,10,(U$140-'Indicator Data'!Y32)/(U$140-U$139)*10)),1))</f>
        <v>1.3</v>
      </c>
      <c r="V30" s="2">
        <f>IF('Indicator Data'!Z32="No data","x",ROUND(IF('Indicator Data'!Z32&gt;V$140,0,IF('Indicator Data'!Z32&lt;V$139,10,(V$140-'Indicator Data'!Z32)/(V$140-V$139)*10)),1))</f>
        <v>3.8</v>
      </c>
      <c r="W30" s="2">
        <f>IF('Indicator Data'!AE32="No data","x",ROUND(IF('Indicator Data'!AE32&gt;W$140,0,IF('Indicator Data'!AE32&lt;W$139,10,(W$140-'Indicator Data'!AE32)/(W$140-W$139)*10)),1))</f>
        <v>9.8000000000000007</v>
      </c>
      <c r="X30" s="3">
        <f t="shared" si="6"/>
        <v>6.2</v>
      </c>
      <c r="Y30" s="5">
        <f t="shared" si="7"/>
        <v>4.5999999999999996</v>
      </c>
      <c r="Z30" s="80"/>
    </row>
    <row r="31" spans="1:26" s="11" customFormat="1" x14ac:dyDescent="0.25">
      <c r="A31" s="11" t="s">
        <v>741</v>
      </c>
      <c r="B31" s="28" t="s">
        <v>6</v>
      </c>
      <c r="C31" s="28" t="s">
        <v>477</v>
      </c>
      <c r="D31" s="2">
        <f>IF('Indicator Data'!AR33="No data","x",ROUND(IF('Indicator Data'!AR33&gt;D$140,0,IF('Indicator Data'!AR33&lt;D$139,10,(D$140-'Indicator Data'!AR33)/(D$140-D$139)*10)),1))</f>
        <v>3</v>
      </c>
      <c r="E31" s="122">
        <f>('Indicator Data'!BE33+'Indicator Data'!BF33+'Indicator Data'!BG33)/'Indicator Data'!BD33*1000000</f>
        <v>0.34706952011407355</v>
      </c>
      <c r="F31" s="2">
        <f t="shared" si="0"/>
        <v>6.5</v>
      </c>
      <c r="G31" s="3">
        <f t="shared" si="1"/>
        <v>4.8</v>
      </c>
      <c r="H31" s="2">
        <f>IF('Indicator Data'!AT33="No data","x",ROUND(IF('Indicator Data'!AT33&gt;H$140,0,IF('Indicator Data'!AT33&lt;H$139,10,(H$140-'Indicator Data'!AT33)/(H$140-H$139)*10)),1))</f>
        <v>7</v>
      </c>
      <c r="I31" s="2">
        <f>IF('Indicator Data'!AS33="No data","x",ROUND(IF('Indicator Data'!AS33&gt;I$140,0,IF('Indicator Data'!AS33&lt;I$139,10,(I$140-'Indicator Data'!AS33)/(I$140-I$139)*10)),1))</f>
        <v>6.7</v>
      </c>
      <c r="J31" s="3">
        <f t="shared" si="2"/>
        <v>6.9</v>
      </c>
      <c r="K31" s="5">
        <f t="shared" si="3"/>
        <v>5.9</v>
      </c>
      <c r="L31" s="2">
        <f>IF('Indicator Data'!AV33="No data","x",ROUND(IF('Indicator Data'!AV33^2&gt;L$140,0,IF('Indicator Data'!AV33^2&lt;L$139,10,(L$140-'Indicator Data'!AV33^2)/(L$140-L$139)*10)),1))</f>
        <v>8.6</v>
      </c>
      <c r="M31" s="2">
        <f>IF(OR('Indicator Data'!AU33=0,'Indicator Data'!AU33="No data"),"x",ROUND(IF('Indicator Data'!AU33&gt;M$140,0,IF('Indicator Data'!AU33&lt;M$139,10,(M$140-'Indicator Data'!AU33)/(M$140-M$139)*10)),1))</f>
        <v>7.7</v>
      </c>
      <c r="N31" s="2">
        <f>IF('Indicator Data'!AW33="No data","x",ROUND(IF('Indicator Data'!AW33&gt;N$140,0,IF('Indicator Data'!AW33&lt;N$139,10,(N$140-'Indicator Data'!AW33)/(N$140-N$139)*10)),1))</f>
        <v>8.1999999999999993</v>
      </c>
      <c r="O31" s="2">
        <f>IF('Indicator Data'!AX33="No data","x",ROUND(IF('Indicator Data'!AX33&gt;O$140,0,IF('Indicator Data'!AX33&lt;O$139,10,(O$140-'Indicator Data'!AX33)/(O$140-O$139)*10)),1))</f>
        <v>3.1</v>
      </c>
      <c r="P31" s="3">
        <f t="shared" si="4"/>
        <v>6.9</v>
      </c>
      <c r="Q31" s="2">
        <f>IF('Indicator Data'!AY33="No data","x",ROUND(IF('Indicator Data'!AY33&gt;Q$140,0,IF('Indicator Data'!AY33&lt;Q$139,10,(Q$140-'Indicator Data'!AY33)/(Q$140-Q$139)*10)),1))</f>
        <v>7.1</v>
      </c>
      <c r="R31" s="2">
        <f>IF('Indicator Data'!AZ33="No data","x",ROUND(IF('Indicator Data'!AZ33&gt;R$140,0,IF('Indicator Data'!AZ33&lt;R$139,10,(R$140-'Indicator Data'!AZ33)/(R$140-R$139)*10)),1))</f>
        <v>2.5</v>
      </c>
      <c r="S31" s="3">
        <f t="shared" si="5"/>
        <v>4.8</v>
      </c>
      <c r="T31" s="2">
        <f>IF('Indicator Data'!X33="No data","x",ROUND(IF('Indicator Data'!X33&gt;T$140,0,IF('Indicator Data'!X33&lt;T$139,10,(T$140-'Indicator Data'!X33)/(T$140-T$139)*10)),1))</f>
        <v>9.6999999999999993</v>
      </c>
      <c r="U31" s="2">
        <f>IF('Indicator Data'!Y33="No data","x",ROUND(IF('Indicator Data'!Y33&gt;U$140,0,IF('Indicator Data'!Y33&lt;U$139,10,(U$140-'Indicator Data'!Y33)/(U$140-U$139)*10)),1))</f>
        <v>0.7</v>
      </c>
      <c r="V31" s="2">
        <f>IF('Indicator Data'!Z33="No data","x",ROUND(IF('Indicator Data'!Z33&gt;V$140,0,IF('Indicator Data'!Z33&lt;V$139,10,(V$140-'Indicator Data'!Z33)/(V$140-V$139)*10)),1))</f>
        <v>1.5</v>
      </c>
      <c r="W31" s="2">
        <f>IF('Indicator Data'!AE33="No data","x",ROUND(IF('Indicator Data'!AE33&gt;W$140,0,IF('Indicator Data'!AE33&lt;W$139,10,(W$140-'Indicator Data'!AE33)/(W$140-W$139)*10)),1))</f>
        <v>9.8000000000000007</v>
      </c>
      <c r="X31" s="3">
        <f t="shared" si="6"/>
        <v>5.4</v>
      </c>
      <c r="Y31" s="5">
        <f t="shared" si="7"/>
        <v>5.7</v>
      </c>
      <c r="Z31" s="80"/>
    </row>
    <row r="32" spans="1:26" s="11" customFormat="1" x14ac:dyDescent="0.25">
      <c r="A32" s="11" t="s">
        <v>742</v>
      </c>
      <c r="B32" s="28" t="s">
        <v>6</v>
      </c>
      <c r="C32" s="28" t="s">
        <v>744</v>
      </c>
      <c r="D32" s="2">
        <f>IF('Indicator Data'!AR34="No data","x",ROUND(IF('Indicator Data'!AR34&gt;D$140,0,IF('Indicator Data'!AR34&lt;D$139,10,(D$140-'Indicator Data'!AR34)/(D$140-D$139)*10)),1))</f>
        <v>3</v>
      </c>
      <c r="E32" s="122">
        <f>('Indicator Data'!BE34+'Indicator Data'!BF34+'Indicator Data'!BG34)/'Indicator Data'!BD34*1000000</f>
        <v>0.34706952011407355</v>
      </c>
      <c r="F32" s="2">
        <f t="shared" si="0"/>
        <v>6.5</v>
      </c>
      <c r="G32" s="3">
        <f t="shared" si="1"/>
        <v>4.8</v>
      </c>
      <c r="H32" s="2">
        <f>IF('Indicator Data'!AT34="No data","x",ROUND(IF('Indicator Data'!AT34&gt;H$140,0,IF('Indicator Data'!AT34&lt;H$139,10,(H$140-'Indicator Data'!AT34)/(H$140-H$139)*10)),1))</f>
        <v>7</v>
      </c>
      <c r="I32" s="2">
        <f>IF('Indicator Data'!AS34="No data","x",ROUND(IF('Indicator Data'!AS34&gt;I$140,0,IF('Indicator Data'!AS34&lt;I$139,10,(I$140-'Indicator Data'!AS34)/(I$140-I$139)*10)),1))</f>
        <v>6.7</v>
      </c>
      <c r="J32" s="3">
        <f t="shared" si="2"/>
        <v>6.9</v>
      </c>
      <c r="K32" s="5">
        <f t="shared" si="3"/>
        <v>5.9</v>
      </c>
      <c r="L32" s="2">
        <f>IF('Indicator Data'!AV34="No data","x",ROUND(IF('Indicator Data'!AV34^2&gt;L$140,0,IF('Indicator Data'!AV34^2&lt;L$139,10,(L$140-'Indicator Data'!AV34^2)/(L$140-L$139)*10)),1))</f>
        <v>9.9</v>
      </c>
      <c r="M32" s="2">
        <f>IF(OR('Indicator Data'!AU34=0,'Indicator Data'!AU34="No data"),"x",ROUND(IF('Indicator Data'!AU34&gt;M$140,0,IF('Indicator Data'!AU34&lt;M$139,10,(M$140-'Indicator Data'!AU34)/(M$140-M$139)*10)),1))</f>
        <v>9</v>
      </c>
      <c r="N32" s="2">
        <f>IF('Indicator Data'!AW34="No data","x",ROUND(IF('Indicator Data'!AW34&gt;N$140,0,IF('Indicator Data'!AW34&lt;N$139,10,(N$140-'Indicator Data'!AW34)/(N$140-N$139)*10)),1))</f>
        <v>8.1999999999999993</v>
      </c>
      <c r="O32" s="2">
        <f>IF('Indicator Data'!AX34="No data","x",ROUND(IF('Indicator Data'!AX34&gt;O$140,0,IF('Indicator Data'!AX34&lt;O$139,10,(O$140-'Indicator Data'!AX34)/(O$140-O$139)*10)),1))</f>
        <v>3.1</v>
      </c>
      <c r="P32" s="3">
        <f t="shared" si="4"/>
        <v>7.6</v>
      </c>
      <c r="Q32" s="2">
        <f>IF('Indicator Data'!AY34="No data","x",ROUND(IF('Indicator Data'!AY34&gt;Q$140,0,IF('Indicator Data'!AY34&lt;Q$139,10,(Q$140-'Indicator Data'!AY34)/(Q$140-Q$139)*10)),1))</f>
        <v>9.3000000000000007</v>
      </c>
      <c r="R32" s="2">
        <f>IF('Indicator Data'!AZ34="No data","x",ROUND(IF('Indicator Data'!AZ34&gt;R$140,0,IF('Indicator Data'!AZ34&lt;R$139,10,(R$140-'Indicator Data'!AZ34)/(R$140-R$139)*10)),1))</f>
        <v>3.4</v>
      </c>
      <c r="S32" s="3">
        <f t="shared" si="5"/>
        <v>6.4</v>
      </c>
      <c r="T32" s="2">
        <f>IF('Indicator Data'!X34="No data","x",ROUND(IF('Indicator Data'!X34&gt;T$140,0,IF('Indicator Data'!X34&lt;T$139,10,(T$140-'Indicator Data'!X34)/(T$140-T$139)*10)),1))</f>
        <v>9.6999999999999993</v>
      </c>
      <c r="U32" s="2">
        <f>IF('Indicator Data'!Y34="No data","x",ROUND(IF('Indicator Data'!Y34&gt;U$140,0,IF('Indicator Data'!Y34&lt;U$139,10,(U$140-'Indicator Data'!Y34)/(U$140-U$139)*10)),1))</f>
        <v>0.7</v>
      </c>
      <c r="V32" s="2">
        <f>IF('Indicator Data'!Z34="No data","x",ROUND(IF('Indicator Data'!Z34&gt;V$140,0,IF('Indicator Data'!Z34&lt;V$139,10,(V$140-'Indicator Data'!Z34)/(V$140-V$139)*10)),1))</f>
        <v>1.2</v>
      </c>
      <c r="W32" s="2">
        <f>IF('Indicator Data'!AE34="No data","x",ROUND(IF('Indicator Data'!AE34&gt;W$140,0,IF('Indicator Data'!AE34&lt;W$139,10,(W$140-'Indicator Data'!AE34)/(W$140-W$139)*10)),1))</f>
        <v>9.8000000000000007</v>
      </c>
      <c r="X32" s="3">
        <f t="shared" si="6"/>
        <v>5.4</v>
      </c>
      <c r="Y32" s="5">
        <f t="shared" si="7"/>
        <v>6.5</v>
      </c>
      <c r="Z32" s="80"/>
    </row>
    <row r="33" spans="1:26" s="11" customFormat="1" x14ac:dyDescent="0.25">
      <c r="A33" s="11" t="s">
        <v>739</v>
      </c>
      <c r="B33" s="28" t="s">
        <v>6</v>
      </c>
      <c r="C33" s="28" t="s">
        <v>475</v>
      </c>
      <c r="D33" s="2">
        <f>IF('Indicator Data'!AR35="No data","x",ROUND(IF('Indicator Data'!AR35&gt;D$140,0,IF('Indicator Data'!AR35&lt;D$139,10,(D$140-'Indicator Data'!AR35)/(D$140-D$139)*10)),1))</f>
        <v>3</v>
      </c>
      <c r="E33" s="122">
        <f>('Indicator Data'!BE35+'Indicator Data'!BF35+'Indicator Data'!BG35)/'Indicator Data'!BD35*1000000</f>
        <v>0.34706952011407355</v>
      </c>
      <c r="F33" s="2">
        <f t="shared" si="0"/>
        <v>6.5</v>
      </c>
      <c r="G33" s="3">
        <f t="shared" si="1"/>
        <v>4.8</v>
      </c>
      <c r="H33" s="2">
        <f>IF('Indicator Data'!AT35="No data","x",ROUND(IF('Indicator Data'!AT35&gt;H$140,0,IF('Indicator Data'!AT35&lt;H$139,10,(H$140-'Indicator Data'!AT35)/(H$140-H$139)*10)),1))</f>
        <v>7</v>
      </c>
      <c r="I33" s="2">
        <f>IF('Indicator Data'!AS35="No data","x",ROUND(IF('Indicator Data'!AS35&gt;I$140,0,IF('Indicator Data'!AS35&lt;I$139,10,(I$140-'Indicator Data'!AS35)/(I$140-I$139)*10)),1))</f>
        <v>6.7</v>
      </c>
      <c r="J33" s="3">
        <f t="shared" si="2"/>
        <v>6.9</v>
      </c>
      <c r="K33" s="5">
        <f t="shared" si="3"/>
        <v>5.9</v>
      </c>
      <c r="L33" s="2">
        <f>IF('Indicator Data'!AV35="No data","x",ROUND(IF('Indicator Data'!AV35^2&gt;L$140,0,IF('Indicator Data'!AV35^2&lt;L$139,10,(L$140-'Indicator Data'!AV35^2)/(L$140-L$139)*10)),1))</f>
        <v>8.3000000000000007</v>
      </c>
      <c r="M33" s="2">
        <f>IF(OR('Indicator Data'!AU35=0,'Indicator Data'!AU35="No data"),"x",ROUND(IF('Indicator Data'!AU35&gt;M$140,0,IF('Indicator Data'!AU35&lt;M$139,10,(M$140-'Indicator Data'!AU35)/(M$140-M$139)*10)),1))</f>
        <v>7.6</v>
      </c>
      <c r="N33" s="2">
        <f>IF('Indicator Data'!AW35="No data","x",ROUND(IF('Indicator Data'!AW35&gt;N$140,0,IF('Indicator Data'!AW35&lt;N$139,10,(N$140-'Indicator Data'!AW35)/(N$140-N$139)*10)),1))</f>
        <v>8.1999999999999993</v>
      </c>
      <c r="O33" s="2">
        <f>IF('Indicator Data'!AX35="No data","x",ROUND(IF('Indicator Data'!AX35&gt;O$140,0,IF('Indicator Data'!AX35&lt;O$139,10,(O$140-'Indicator Data'!AX35)/(O$140-O$139)*10)),1))</f>
        <v>3.1</v>
      </c>
      <c r="P33" s="3">
        <f t="shared" si="4"/>
        <v>6.8</v>
      </c>
      <c r="Q33" s="2">
        <f>IF('Indicator Data'!AY35="No data","x",ROUND(IF('Indicator Data'!AY35&gt;Q$140,0,IF('Indicator Data'!AY35&lt;Q$139,10,(Q$140-'Indicator Data'!AY35)/(Q$140-Q$139)*10)),1))</f>
        <v>9.4</v>
      </c>
      <c r="R33" s="2">
        <f>IF('Indicator Data'!AZ35="No data","x",ROUND(IF('Indicator Data'!AZ35&gt;R$140,0,IF('Indicator Data'!AZ35&lt;R$139,10,(R$140-'Indicator Data'!AZ35)/(R$140-R$139)*10)),1))</f>
        <v>0.8</v>
      </c>
      <c r="S33" s="3">
        <f t="shared" si="5"/>
        <v>5.0999999999999996</v>
      </c>
      <c r="T33" s="2">
        <f>IF('Indicator Data'!X35="No data","x",ROUND(IF('Indicator Data'!X35&gt;T$140,0,IF('Indicator Data'!X35&lt;T$139,10,(T$140-'Indicator Data'!X35)/(T$140-T$139)*10)),1))</f>
        <v>9.6999999999999993</v>
      </c>
      <c r="U33" s="2">
        <f>IF('Indicator Data'!Y35="No data","x",ROUND(IF('Indicator Data'!Y35&gt;U$140,0,IF('Indicator Data'!Y35&lt;U$139,10,(U$140-'Indicator Data'!Y35)/(U$140-U$139)*10)),1))</f>
        <v>0.4</v>
      </c>
      <c r="V33" s="2">
        <f>IF('Indicator Data'!Z35="No data","x",ROUND(IF('Indicator Data'!Z35&gt;V$140,0,IF('Indicator Data'!Z35&lt;V$139,10,(V$140-'Indicator Data'!Z35)/(V$140-V$139)*10)),1))</f>
        <v>1.7</v>
      </c>
      <c r="W33" s="2">
        <f>IF('Indicator Data'!AE35="No data","x",ROUND(IF('Indicator Data'!AE35&gt;W$140,0,IF('Indicator Data'!AE35&lt;W$139,10,(W$140-'Indicator Data'!AE35)/(W$140-W$139)*10)),1))</f>
        <v>9.8000000000000007</v>
      </c>
      <c r="X33" s="3">
        <f t="shared" si="6"/>
        <v>5.4</v>
      </c>
      <c r="Y33" s="5">
        <f t="shared" si="7"/>
        <v>5.8</v>
      </c>
      <c r="Z33" s="80"/>
    </row>
    <row r="34" spans="1:26" s="11" customFormat="1" x14ac:dyDescent="0.25">
      <c r="A34" s="11" t="s">
        <v>360</v>
      </c>
      <c r="B34" s="28" t="s">
        <v>8</v>
      </c>
      <c r="C34" s="28" t="s">
        <v>488</v>
      </c>
      <c r="D34" s="2">
        <f>IF('Indicator Data'!AR36="No data","x",ROUND(IF('Indicator Data'!AR36&gt;D$140,0,IF('Indicator Data'!AR36&lt;D$139,10,(D$140-'Indicator Data'!AR36)/(D$140-D$139)*10)),1))</f>
        <v>4.9000000000000004</v>
      </c>
      <c r="E34" s="122">
        <f>('Indicator Data'!BE36+'Indicator Data'!BF36+'Indicator Data'!BG36)/'Indicator Data'!BD36*1000000</f>
        <v>0.14678989845474613</v>
      </c>
      <c r="F34" s="2">
        <f t="shared" si="0"/>
        <v>8.5</v>
      </c>
      <c r="G34" s="3">
        <f t="shared" si="1"/>
        <v>6.7</v>
      </c>
      <c r="H34" s="2">
        <f>IF('Indicator Data'!AT36="No data","x",ROUND(IF('Indicator Data'!AT36&gt;H$140,0,IF('Indicator Data'!AT36&lt;H$139,10,(H$140-'Indicator Data'!AT36)/(H$140-H$139)*10)),1))</f>
        <v>6.9</v>
      </c>
      <c r="I34" s="2">
        <f>IF('Indicator Data'!AS36="No data","x",ROUND(IF('Indicator Data'!AS36&gt;I$140,0,IF('Indicator Data'!AS36&lt;I$139,10,(I$140-'Indicator Data'!AS36)/(I$140-I$139)*10)),1))</f>
        <v>7</v>
      </c>
      <c r="J34" s="3">
        <f t="shared" si="2"/>
        <v>7</v>
      </c>
      <c r="K34" s="5">
        <f t="shared" si="3"/>
        <v>6.9</v>
      </c>
      <c r="L34" s="2">
        <f>IF('Indicator Data'!AV36="No data","x",ROUND(IF('Indicator Data'!AV36^2&gt;L$140,0,IF('Indicator Data'!AV36^2&lt;L$139,10,(L$140-'Indicator Data'!AV36^2)/(L$140-L$139)*10)),1))</f>
        <v>6.8</v>
      </c>
      <c r="M34" s="2">
        <f>IF(OR('Indicator Data'!AU36=0,'Indicator Data'!AU36="No data"),"x",ROUND(IF('Indicator Data'!AU36&gt;M$140,0,IF('Indicator Data'!AU36&lt;M$139,10,(M$140-'Indicator Data'!AU36)/(M$140-M$139)*10)),1))</f>
        <v>1</v>
      </c>
      <c r="N34" s="2">
        <f>IF('Indicator Data'!AW36="No data","x",ROUND(IF('Indicator Data'!AW36&gt;N$140,0,IF('Indicator Data'!AW36&lt;N$139,10,(N$140-'Indicator Data'!AW36)/(N$140-N$139)*10)),1))</f>
        <v>8.9</v>
      </c>
      <c r="O34" s="2">
        <f>IF('Indicator Data'!AX36="No data","x",ROUND(IF('Indicator Data'!AX36&gt;O$140,0,IF('Indicator Data'!AX36&lt;O$139,10,(O$140-'Indicator Data'!AX36)/(O$140-O$139)*10)),1))</f>
        <v>4.5</v>
      </c>
      <c r="P34" s="3">
        <f t="shared" si="4"/>
        <v>5.3</v>
      </c>
      <c r="Q34" s="2">
        <f>IF('Indicator Data'!AY36="No data","x",ROUND(IF('Indicator Data'!AY36&gt;Q$140,0,IF('Indicator Data'!AY36&lt;Q$139,10,(Q$140-'Indicator Data'!AY36)/(Q$140-Q$139)*10)),1))</f>
        <v>4.5</v>
      </c>
      <c r="R34" s="2">
        <f>IF('Indicator Data'!AZ36="No data","x",ROUND(IF('Indicator Data'!AZ36&gt;R$140,0,IF('Indicator Data'!AZ36&lt;R$139,10,(R$140-'Indicator Data'!AZ36)/(R$140-R$139)*10)),1))</f>
        <v>0.1</v>
      </c>
      <c r="S34" s="3">
        <f t="shared" si="5"/>
        <v>2.2999999999999998</v>
      </c>
      <c r="T34" s="2">
        <f>IF('Indicator Data'!X36="No data","x",ROUND(IF('Indicator Data'!X36&gt;T$140,0,IF('Indicator Data'!X36&lt;T$139,10,(T$140-'Indicator Data'!X36)/(T$140-T$139)*10)),1))</f>
        <v>9.8000000000000007</v>
      </c>
      <c r="U34" s="2">
        <f>IF('Indicator Data'!Y36="No data","x",ROUND(IF('Indicator Data'!Y36&gt;U$140,0,IF('Indicator Data'!Y36&lt;U$139,10,(U$140-'Indicator Data'!Y36)/(U$140-U$139)*10)),1))</f>
        <v>1.6</v>
      </c>
      <c r="V34" s="2">
        <f>IF('Indicator Data'!Z36="No data","x",ROUND(IF('Indicator Data'!Z36&gt;V$140,0,IF('Indicator Data'!Z36&lt;V$139,10,(V$140-'Indicator Data'!Z36)/(V$140-V$139)*10)),1))</f>
        <v>5.2</v>
      </c>
      <c r="W34" s="2">
        <f>IF('Indicator Data'!AE36="No data","x",ROUND(IF('Indicator Data'!AE36&gt;W$140,0,IF('Indicator Data'!AE36&lt;W$139,10,(W$140-'Indicator Data'!AE36)/(W$140-W$139)*10)),1))</f>
        <v>9.8000000000000007</v>
      </c>
      <c r="X34" s="3">
        <f t="shared" si="6"/>
        <v>6.6</v>
      </c>
      <c r="Y34" s="5">
        <f t="shared" si="7"/>
        <v>4.7</v>
      </c>
      <c r="Z34" s="80"/>
    </row>
    <row r="35" spans="1:26" s="11" customFormat="1" x14ac:dyDescent="0.25">
      <c r="A35" s="11" t="s">
        <v>358</v>
      </c>
      <c r="B35" s="28" t="s">
        <v>8</v>
      </c>
      <c r="C35" s="28" t="s">
        <v>486</v>
      </c>
      <c r="D35" s="2">
        <f>IF('Indicator Data'!AR37="No data","x",ROUND(IF('Indicator Data'!AR37&gt;D$140,0,IF('Indicator Data'!AR37&lt;D$139,10,(D$140-'Indicator Data'!AR37)/(D$140-D$139)*10)),1))</f>
        <v>4.9000000000000004</v>
      </c>
      <c r="E35" s="122">
        <f>('Indicator Data'!BE37+'Indicator Data'!BF37+'Indicator Data'!BG37)/'Indicator Data'!BD37*1000000</f>
        <v>0.14678989845474613</v>
      </c>
      <c r="F35" s="2">
        <f t="shared" si="0"/>
        <v>8.5</v>
      </c>
      <c r="G35" s="3">
        <f t="shared" si="1"/>
        <v>6.7</v>
      </c>
      <c r="H35" s="2">
        <f>IF('Indicator Data'!AT37="No data","x",ROUND(IF('Indicator Data'!AT37&gt;H$140,0,IF('Indicator Data'!AT37&lt;H$139,10,(H$140-'Indicator Data'!AT37)/(H$140-H$139)*10)),1))</f>
        <v>6.9</v>
      </c>
      <c r="I35" s="2">
        <f>IF('Indicator Data'!AS37="No data","x",ROUND(IF('Indicator Data'!AS37&gt;I$140,0,IF('Indicator Data'!AS37&lt;I$139,10,(I$140-'Indicator Data'!AS37)/(I$140-I$139)*10)),1))</f>
        <v>7</v>
      </c>
      <c r="J35" s="3">
        <f t="shared" si="2"/>
        <v>7</v>
      </c>
      <c r="K35" s="5">
        <f t="shared" si="3"/>
        <v>6.9</v>
      </c>
      <c r="L35" s="2">
        <f>IF('Indicator Data'!AV37="No data","x",ROUND(IF('Indicator Data'!AV37^2&gt;L$140,0,IF('Indicator Data'!AV37^2&lt;L$139,10,(L$140-'Indicator Data'!AV37^2)/(L$140-L$139)*10)),1))</f>
        <v>9.1</v>
      </c>
      <c r="M35" s="2">
        <f>IF(OR('Indicator Data'!AU37=0,'Indicator Data'!AU37="No data"),"x",ROUND(IF('Indicator Data'!AU37&gt;M$140,0,IF('Indicator Data'!AU37&lt;M$139,10,(M$140-'Indicator Data'!AU37)/(M$140-M$139)*10)),1))</f>
        <v>7.5</v>
      </c>
      <c r="N35" s="2">
        <f>IF('Indicator Data'!AW37="No data","x",ROUND(IF('Indicator Data'!AW37&gt;N$140,0,IF('Indicator Data'!AW37&lt;N$139,10,(N$140-'Indicator Data'!AW37)/(N$140-N$139)*10)),1))</f>
        <v>8.9</v>
      </c>
      <c r="O35" s="2">
        <f>IF('Indicator Data'!AX37="No data","x",ROUND(IF('Indicator Data'!AX37&gt;O$140,0,IF('Indicator Data'!AX37&lt;O$139,10,(O$140-'Indicator Data'!AX37)/(O$140-O$139)*10)),1))</f>
        <v>4.5</v>
      </c>
      <c r="P35" s="3">
        <f t="shared" si="4"/>
        <v>7.5</v>
      </c>
      <c r="Q35" s="2">
        <f>IF('Indicator Data'!AY37="No data","x",ROUND(IF('Indicator Data'!AY37&gt;Q$140,0,IF('Indicator Data'!AY37&lt;Q$139,10,(Q$140-'Indicator Data'!AY37)/(Q$140-Q$139)*10)),1))</f>
        <v>7.2</v>
      </c>
      <c r="R35" s="2">
        <f>IF('Indicator Data'!AZ37="No data","x",ROUND(IF('Indicator Data'!AZ37&gt;R$140,0,IF('Indicator Data'!AZ37&lt;R$139,10,(R$140-'Indicator Data'!AZ37)/(R$140-R$139)*10)),1))</f>
        <v>4.4000000000000004</v>
      </c>
      <c r="S35" s="3">
        <f t="shared" si="5"/>
        <v>5.8</v>
      </c>
      <c r="T35" s="2">
        <f>IF('Indicator Data'!X37="No data","x",ROUND(IF('Indicator Data'!X37&gt;T$140,0,IF('Indicator Data'!X37&lt;T$139,10,(T$140-'Indicator Data'!X37)/(T$140-T$139)*10)),1))</f>
        <v>9.8000000000000007</v>
      </c>
      <c r="U35" s="2">
        <f>IF('Indicator Data'!Y37="No data","x",ROUND(IF('Indicator Data'!Y37&gt;U$140,0,IF('Indicator Data'!Y37&lt;U$139,10,(U$140-'Indicator Data'!Y37)/(U$140-U$139)*10)),1))</f>
        <v>7.9</v>
      </c>
      <c r="V35" s="2">
        <f>IF('Indicator Data'!Z37="No data","x",ROUND(IF('Indicator Data'!Z37&gt;V$140,0,IF('Indicator Data'!Z37&lt;V$139,10,(V$140-'Indicator Data'!Z37)/(V$140-V$139)*10)),1))</f>
        <v>10</v>
      </c>
      <c r="W35" s="2">
        <f>IF('Indicator Data'!AE37="No data","x",ROUND(IF('Indicator Data'!AE37&gt;W$140,0,IF('Indicator Data'!AE37&lt;W$139,10,(W$140-'Indicator Data'!AE37)/(W$140-W$139)*10)),1))</f>
        <v>9.8000000000000007</v>
      </c>
      <c r="X35" s="3">
        <f t="shared" si="6"/>
        <v>9.4</v>
      </c>
      <c r="Y35" s="5">
        <f t="shared" si="7"/>
        <v>7.6</v>
      </c>
      <c r="Z35" s="80"/>
    </row>
    <row r="36" spans="1:26" s="11" customFormat="1" x14ac:dyDescent="0.25">
      <c r="A36" s="11" t="s">
        <v>352</v>
      </c>
      <c r="B36" s="28" t="s">
        <v>8</v>
      </c>
      <c r="C36" s="28" t="s">
        <v>480</v>
      </c>
      <c r="D36" s="2">
        <f>IF('Indicator Data'!AR38="No data","x",ROUND(IF('Indicator Data'!AR38&gt;D$140,0,IF('Indicator Data'!AR38&lt;D$139,10,(D$140-'Indicator Data'!AR38)/(D$140-D$139)*10)),1))</f>
        <v>4.9000000000000004</v>
      </c>
      <c r="E36" s="122">
        <f>('Indicator Data'!BE38+'Indicator Data'!BF38+'Indicator Data'!BG38)/'Indicator Data'!BD38*1000000</f>
        <v>0.14678989845474613</v>
      </c>
      <c r="F36" s="2">
        <f t="shared" si="0"/>
        <v>8.5</v>
      </c>
      <c r="G36" s="3">
        <f t="shared" si="1"/>
        <v>6.7</v>
      </c>
      <c r="H36" s="2">
        <f>IF('Indicator Data'!AT38="No data","x",ROUND(IF('Indicator Data'!AT38&gt;H$140,0,IF('Indicator Data'!AT38&lt;H$139,10,(H$140-'Indicator Data'!AT38)/(H$140-H$139)*10)),1))</f>
        <v>6.9</v>
      </c>
      <c r="I36" s="2">
        <f>IF('Indicator Data'!AS38="No data","x",ROUND(IF('Indicator Data'!AS38&gt;I$140,0,IF('Indicator Data'!AS38&lt;I$139,10,(I$140-'Indicator Data'!AS38)/(I$140-I$139)*10)),1))</f>
        <v>7</v>
      </c>
      <c r="J36" s="3">
        <f t="shared" si="2"/>
        <v>7</v>
      </c>
      <c r="K36" s="5">
        <f t="shared" si="3"/>
        <v>6.9</v>
      </c>
      <c r="L36" s="2">
        <f>IF('Indicator Data'!AV38="No data","x",ROUND(IF('Indicator Data'!AV38^2&gt;L$140,0,IF('Indicator Data'!AV38^2&lt;L$139,10,(L$140-'Indicator Data'!AV38^2)/(L$140-L$139)*10)),1))</f>
        <v>10</v>
      </c>
      <c r="M36" s="2">
        <f>IF(OR('Indicator Data'!AU38=0,'Indicator Data'!AU38="No data"),"x",ROUND(IF('Indicator Data'!AU38&gt;M$140,0,IF('Indicator Data'!AU38&lt;M$139,10,(M$140-'Indicator Data'!AU38)/(M$140-M$139)*10)),1))</f>
        <v>6.1</v>
      </c>
      <c r="N36" s="2">
        <f>IF('Indicator Data'!AW38="No data","x",ROUND(IF('Indicator Data'!AW38&gt;N$140,0,IF('Indicator Data'!AW38&lt;N$139,10,(N$140-'Indicator Data'!AW38)/(N$140-N$139)*10)),1))</f>
        <v>8.9</v>
      </c>
      <c r="O36" s="2">
        <f>IF('Indicator Data'!AX38="No data","x",ROUND(IF('Indicator Data'!AX38&gt;O$140,0,IF('Indicator Data'!AX38&lt;O$139,10,(O$140-'Indicator Data'!AX38)/(O$140-O$139)*10)),1))</f>
        <v>4.5</v>
      </c>
      <c r="P36" s="3">
        <f t="shared" si="4"/>
        <v>7.4</v>
      </c>
      <c r="Q36" s="2">
        <f>IF('Indicator Data'!AY38="No data","x",ROUND(IF('Indicator Data'!AY38&gt;Q$140,0,IF('Indicator Data'!AY38&lt;Q$139,10,(Q$140-'Indicator Data'!AY38)/(Q$140-Q$139)*10)),1))</f>
        <v>6.2</v>
      </c>
      <c r="R36" s="2">
        <f>IF('Indicator Data'!AZ38="No data","x",ROUND(IF('Indicator Data'!AZ38&gt;R$140,0,IF('Indicator Data'!AZ38&lt;R$139,10,(R$140-'Indicator Data'!AZ38)/(R$140-R$139)*10)),1))</f>
        <v>2.8</v>
      </c>
      <c r="S36" s="3">
        <f t="shared" si="5"/>
        <v>4.5</v>
      </c>
      <c r="T36" s="2">
        <f>IF('Indicator Data'!X38="No data","x",ROUND(IF('Indicator Data'!X38&gt;T$140,0,IF('Indicator Data'!X38&lt;T$139,10,(T$140-'Indicator Data'!X38)/(T$140-T$139)*10)),1))</f>
        <v>9.8000000000000007</v>
      </c>
      <c r="U36" s="2">
        <f>IF('Indicator Data'!Y38="No data","x",ROUND(IF('Indicator Data'!Y38&gt;U$140,0,IF('Indicator Data'!Y38&lt;U$139,10,(U$140-'Indicator Data'!Y38)/(U$140-U$139)*10)),1))</f>
        <v>4.4000000000000004</v>
      </c>
      <c r="V36" s="2">
        <f>IF('Indicator Data'!Z38="No data","x",ROUND(IF('Indicator Data'!Z38&gt;V$140,0,IF('Indicator Data'!Z38&lt;V$139,10,(V$140-'Indicator Data'!Z38)/(V$140-V$139)*10)),1))</f>
        <v>10</v>
      </c>
      <c r="W36" s="2">
        <f>IF('Indicator Data'!AE38="No data","x",ROUND(IF('Indicator Data'!AE38&gt;W$140,0,IF('Indicator Data'!AE38&lt;W$139,10,(W$140-'Indicator Data'!AE38)/(W$140-W$139)*10)),1))</f>
        <v>9.8000000000000007</v>
      </c>
      <c r="X36" s="3">
        <f t="shared" si="6"/>
        <v>8.5</v>
      </c>
      <c r="Y36" s="5">
        <f t="shared" si="7"/>
        <v>6.8</v>
      </c>
      <c r="Z36" s="80"/>
    </row>
    <row r="37" spans="1:26" s="11" customFormat="1" x14ac:dyDescent="0.25">
      <c r="A37" s="11" t="s">
        <v>359</v>
      </c>
      <c r="B37" s="28" t="s">
        <v>8</v>
      </c>
      <c r="C37" s="28" t="s">
        <v>487</v>
      </c>
      <c r="D37" s="2">
        <f>IF('Indicator Data'!AR39="No data","x",ROUND(IF('Indicator Data'!AR39&gt;D$140,0,IF('Indicator Data'!AR39&lt;D$139,10,(D$140-'Indicator Data'!AR39)/(D$140-D$139)*10)),1))</f>
        <v>4.9000000000000004</v>
      </c>
      <c r="E37" s="122">
        <f>('Indicator Data'!BE39+'Indicator Data'!BF39+'Indicator Data'!BG39)/'Indicator Data'!BD39*1000000</f>
        <v>0.14678989845474613</v>
      </c>
      <c r="F37" s="2">
        <f t="shared" si="0"/>
        <v>8.5</v>
      </c>
      <c r="G37" s="3">
        <f t="shared" si="1"/>
        <v>6.7</v>
      </c>
      <c r="H37" s="2">
        <f>IF('Indicator Data'!AT39="No data","x",ROUND(IF('Indicator Data'!AT39&gt;H$140,0,IF('Indicator Data'!AT39&lt;H$139,10,(H$140-'Indicator Data'!AT39)/(H$140-H$139)*10)),1))</f>
        <v>6.9</v>
      </c>
      <c r="I37" s="2">
        <f>IF('Indicator Data'!AS39="No data","x",ROUND(IF('Indicator Data'!AS39&gt;I$140,0,IF('Indicator Data'!AS39&lt;I$139,10,(I$140-'Indicator Data'!AS39)/(I$140-I$139)*10)),1))</f>
        <v>7</v>
      </c>
      <c r="J37" s="3">
        <f t="shared" si="2"/>
        <v>7</v>
      </c>
      <c r="K37" s="5">
        <f t="shared" si="3"/>
        <v>6.9</v>
      </c>
      <c r="L37" s="2" t="str">
        <f>IF('Indicator Data'!AV39="No data","x",ROUND(IF('Indicator Data'!AV39^2&gt;L$140,0,IF('Indicator Data'!AV39^2&lt;L$139,10,(L$140-'Indicator Data'!AV39^2)/(L$140-L$139)*10)),1))</f>
        <v>x</v>
      </c>
      <c r="M37" s="2" t="str">
        <f>IF(OR('Indicator Data'!AU39=0,'Indicator Data'!AU39="No data"),"x",ROUND(IF('Indicator Data'!AU39&gt;M$140,0,IF('Indicator Data'!AU39&lt;M$139,10,(M$140-'Indicator Data'!AU39)/(M$140-M$139)*10)),1))</f>
        <v>x</v>
      </c>
      <c r="N37" s="2">
        <f>IF('Indicator Data'!AW39="No data","x",ROUND(IF('Indicator Data'!AW39&gt;N$140,0,IF('Indicator Data'!AW39&lt;N$139,10,(N$140-'Indicator Data'!AW39)/(N$140-N$139)*10)),1))</f>
        <v>8.9</v>
      </c>
      <c r="O37" s="2">
        <f>IF('Indicator Data'!AX39="No data","x",ROUND(IF('Indicator Data'!AX39&gt;O$140,0,IF('Indicator Data'!AX39&lt;O$139,10,(O$140-'Indicator Data'!AX39)/(O$140-O$139)*10)),1))</f>
        <v>4.5</v>
      </c>
      <c r="P37" s="3">
        <f t="shared" si="4"/>
        <v>6.7</v>
      </c>
      <c r="Q37" s="2">
        <f>IF('Indicator Data'!AY39="No data","x",ROUND(IF('Indicator Data'!AY39&gt;Q$140,0,IF('Indicator Data'!AY39&lt;Q$139,10,(Q$140-'Indicator Data'!AY39)/(Q$140-Q$139)*10)),1))</f>
        <v>7.2</v>
      </c>
      <c r="R37" s="2">
        <f>IF('Indicator Data'!AZ39="No data","x",ROUND(IF('Indicator Data'!AZ39&gt;R$140,0,IF('Indicator Data'!AZ39&lt;R$139,10,(R$140-'Indicator Data'!AZ39)/(R$140-R$139)*10)),1))</f>
        <v>3.3</v>
      </c>
      <c r="S37" s="3">
        <f t="shared" si="5"/>
        <v>5.3</v>
      </c>
      <c r="T37" s="2">
        <f>IF('Indicator Data'!X39="No data","x",ROUND(IF('Indicator Data'!X39&gt;T$140,0,IF('Indicator Data'!X39&lt;T$139,10,(T$140-'Indicator Data'!X39)/(T$140-T$139)*10)),1))</f>
        <v>9.8000000000000007</v>
      </c>
      <c r="U37" s="2" t="str">
        <f>IF('Indicator Data'!Y39="No data","x",ROUND(IF('Indicator Data'!Y39&gt;U$140,0,IF('Indicator Data'!Y39&lt;U$139,10,(U$140-'Indicator Data'!Y39)/(U$140-U$139)*10)),1))</f>
        <v>x</v>
      </c>
      <c r="V37" s="2" t="str">
        <f>IF('Indicator Data'!Z39="No data","x",ROUND(IF('Indicator Data'!Z39&gt;V$140,0,IF('Indicator Data'!Z39&lt;V$139,10,(V$140-'Indicator Data'!Z39)/(V$140-V$139)*10)),1))</f>
        <v>x</v>
      </c>
      <c r="W37" s="2">
        <f>IF('Indicator Data'!AE39="No data","x",ROUND(IF('Indicator Data'!AE39&gt;W$140,0,IF('Indicator Data'!AE39&lt;W$139,10,(W$140-'Indicator Data'!AE39)/(W$140-W$139)*10)),1))</f>
        <v>9.8000000000000007</v>
      </c>
      <c r="X37" s="3">
        <f t="shared" si="6"/>
        <v>9.8000000000000007</v>
      </c>
      <c r="Y37" s="5">
        <f t="shared" si="7"/>
        <v>7.3</v>
      </c>
      <c r="Z37" s="80"/>
    </row>
    <row r="38" spans="1:26" s="11" customFormat="1" x14ac:dyDescent="0.25">
      <c r="A38" s="11" t="s">
        <v>353</v>
      </c>
      <c r="B38" s="28" t="s">
        <v>8</v>
      </c>
      <c r="C38" s="28" t="s">
        <v>481</v>
      </c>
      <c r="D38" s="2">
        <f>IF('Indicator Data'!AR40="No data","x",ROUND(IF('Indicator Data'!AR40&gt;D$140,0,IF('Indicator Data'!AR40&lt;D$139,10,(D$140-'Indicator Data'!AR40)/(D$140-D$139)*10)),1))</f>
        <v>4.9000000000000004</v>
      </c>
      <c r="E38" s="122">
        <f>('Indicator Data'!BE40+'Indicator Data'!BF40+'Indicator Data'!BG40)/'Indicator Data'!BD40*1000000</f>
        <v>0.14678989845474613</v>
      </c>
      <c r="F38" s="2">
        <f t="shared" si="0"/>
        <v>8.5</v>
      </c>
      <c r="G38" s="3">
        <f t="shared" si="1"/>
        <v>6.7</v>
      </c>
      <c r="H38" s="2">
        <f>IF('Indicator Data'!AT40="No data","x",ROUND(IF('Indicator Data'!AT40&gt;H$140,0,IF('Indicator Data'!AT40&lt;H$139,10,(H$140-'Indicator Data'!AT40)/(H$140-H$139)*10)),1))</f>
        <v>6.9</v>
      </c>
      <c r="I38" s="2">
        <f>IF('Indicator Data'!AS40="No data","x",ROUND(IF('Indicator Data'!AS40&gt;I$140,0,IF('Indicator Data'!AS40&lt;I$139,10,(I$140-'Indicator Data'!AS40)/(I$140-I$139)*10)),1))</f>
        <v>7</v>
      </c>
      <c r="J38" s="3">
        <f t="shared" si="2"/>
        <v>7</v>
      </c>
      <c r="K38" s="5">
        <f t="shared" si="3"/>
        <v>6.9</v>
      </c>
      <c r="L38" s="2">
        <f>IF('Indicator Data'!AV40="No data","x",ROUND(IF('Indicator Data'!AV40^2&gt;L$140,0,IF('Indicator Data'!AV40^2&lt;L$139,10,(L$140-'Indicator Data'!AV40^2)/(L$140-L$139)*10)),1))</f>
        <v>10</v>
      </c>
      <c r="M38" s="2">
        <f>IF(OR('Indicator Data'!AU40=0,'Indicator Data'!AU40="No data"),"x",ROUND(IF('Indicator Data'!AU40&gt;M$140,0,IF('Indicator Data'!AU40&lt;M$139,10,(M$140-'Indicator Data'!AU40)/(M$140-M$139)*10)),1))</f>
        <v>2.6</v>
      </c>
      <c r="N38" s="2">
        <f>IF('Indicator Data'!AW40="No data","x",ROUND(IF('Indicator Data'!AW40&gt;N$140,0,IF('Indicator Data'!AW40&lt;N$139,10,(N$140-'Indicator Data'!AW40)/(N$140-N$139)*10)),1))</f>
        <v>8.9</v>
      </c>
      <c r="O38" s="2">
        <f>IF('Indicator Data'!AX40="No data","x",ROUND(IF('Indicator Data'!AX40&gt;O$140,0,IF('Indicator Data'!AX40&lt;O$139,10,(O$140-'Indicator Data'!AX40)/(O$140-O$139)*10)),1))</f>
        <v>4.5</v>
      </c>
      <c r="P38" s="3">
        <f t="shared" si="4"/>
        <v>6.5</v>
      </c>
      <c r="Q38" s="2">
        <f>IF('Indicator Data'!AY40="No data","x",ROUND(IF('Indicator Data'!AY40&gt;Q$140,0,IF('Indicator Data'!AY40&lt;Q$139,10,(Q$140-'Indicator Data'!AY40)/(Q$140-Q$139)*10)),1))</f>
        <v>6.3</v>
      </c>
      <c r="R38" s="2">
        <f>IF('Indicator Data'!AZ40="No data","x",ROUND(IF('Indicator Data'!AZ40&gt;R$140,0,IF('Indicator Data'!AZ40&lt;R$139,10,(R$140-'Indicator Data'!AZ40)/(R$140-R$139)*10)),1))</f>
        <v>4.0999999999999996</v>
      </c>
      <c r="S38" s="3">
        <f t="shared" si="5"/>
        <v>5.2</v>
      </c>
      <c r="T38" s="2">
        <f>IF('Indicator Data'!X40="No data","x",ROUND(IF('Indicator Data'!X40&gt;T$140,0,IF('Indicator Data'!X40&lt;T$139,10,(T$140-'Indicator Data'!X40)/(T$140-T$139)*10)),1))</f>
        <v>9.8000000000000007</v>
      </c>
      <c r="U38" s="2">
        <f>IF('Indicator Data'!Y40="No data","x",ROUND(IF('Indicator Data'!Y40&gt;U$140,0,IF('Indicator Data'!Y40&lt;U$139,10,(U$140-'Indicator Data'!Y40)/(U$140-U$139)*10)),1))</f>
        <v>3.2</v>
      </c>
      <c r="V38" s="2">
        <f>IF('Indicator Data'!Z40="No data","x",ROUND(IF('Indicator Data'!Z40&gt;V$140,0,IF('Indicator Data'!Z40&lt;V$139,10,(V$140-'Indicator Data'!Z40)/(V$140-V$139)*10)),1))</f>
        <v>8.5</v>
      </c>
      <c r="W38" s="2">
        <f>IF('Indicator Data'!AE40="No data","x",ROUND(IF('Indicator Data'!AE40&gt;W$140,0,IF('Indicator Data'!AE40&lt;W$139,10,(W$140-'Indicator Data'!AE40)/(W$140-W$139)*10)),1))</f>
        <v>9.8000000000000007</v>
      </c>
      <c r="X38" s="3">
        <f t="shared" si="6"/>
        <v>7.8</v>
      </c>
      <c r="Y38" s="5">
        <f t="shared" si="7"/>
        <v>6.5</v>
      </c>
      <c r="Z38" s="80"/>
    </row>
    <row r="39" spans="1:26" s="11" customFormat="1" x14ac:dyDescent="0.25">
      <c r="A39" s="11" t="s">
        <v>356</v>
      </c>
      <c r="B39" s="28" t="s">
        <v>8</v>
      </c>
      <c r="C39" s="28" t="s">
        <v>484</v>
      </c>
      <c r="D39" s="2">
        <f>IF('Indicator Data'!AR41="No data","x",ROUND(IF('Indicator Data'!AR41&gt;D$140,0,IF('Indicator Data'!AR41&lt;D$139,10,(D$140-'Indicator Data'!AR41)/(D$140-D$139)*10)),1))</f>
        <v>4.9000000000000004</v>
      </c>
      <c r="E39" s="122">
        <f>('Indicator Data'!BE41+'Indicator Data'!BF41+'Indicator Data'!BG41)/'Indicator Data'!BD41*1000000</f>
        <v>0.14678989845474613</v>
      </c>
      <c r="F39" s="2">
        <f t="shared" si="0"/>
        <v>8.5</v>
      </c>
      <c r="G39" s="3">
        <f t="shared" si="1"/>
        <v>6.7</v>
      </c>
      <c r="H39" s="2">
        <f>IF('Indicator Data'!AT41="No data","x",ROUND(IF('Indicator Data'!AT41&gt;H$140,0,IF('Indicator Data'!AT41&lt;H$139,10,(H$140-'Indicator Data'!AT41)/(H$140-H$139)*10)),1))</f>
        <v>6.9</v>
      </c>
      <c r="I39" s="2">
        <f>IF('Indicator Data'!AS41="No data","x",ROUND(IF('Indicator Data'!AS41&gt;I$140,0,IF('Indicator Data'!AS41&lt;I$139,10,(I$140-'Indicator Data'!AS41)/(I$140-I$139)*10)),1))</f>
        <v>7</v>
      </c>
      <c r="J39" s="3">
        <f t="shared" si="2"/>
        <v>7</v>
      </c>
      <c r="K39" s="5">
        <f t="shared" si="3"/>
        <v>6.9</v>
      </c>
      <c r="L39" s="2">
        <f>IF('Indicator Data'!AV41="No data","x",ROUND(IF('Indicator Data'!AV41^2&gt;L$140,0,IF('Indicator Data'!AV41^2&lt;L$139,10,(L$140-'Indicator Data'!AV41^2)/(L$140-L$139)*10)),1))</f>
        <v>10</v>
      </c>
      <c r="M39" s="2">
        <f>IF(OR('Indicator Data'!AU41=0,'Indicator Data'!AU41="No data"),"x",ROUND(IF('Indicator Data'!AU41&gt;M$140,0,IF('Indicator Data'!AU41&lt;M$139,10,(M$140-'Indicator Data'!AU41)/(M$140-M$139)*10)),1))</f>
        <v>7</v>
      </c>
      <c r="N39" s="2">
        <f>IF('Indicator Data'!AW41="No data","x",ROUND(IF('Indicator Data'!AW41&gt;N$140,0,IF('Indicator Data'!AW41&lt;N$139,10,(N$140-'Indicator Data'!AW41)/(N$140-N$139)*10)),1))</f>
        <v>8.9</v>
      </c>
      <c r="O39" s="2">
        <f>IF('Indicator Data'!AX41="No data","x",ROUND(IF('Indicator Data'!AX41&gt;O$140,0,IF('Indicator Data'!AX41&lt;O$139,10,(O$140-'Indicator Data'!AX41)/(O$140-O$139)*10)),1))</f>
        <v>4.5</v>
      </c>
      <c r="P39" s="3">
        <f t="shared" si="4"/>
        <v>7.6</v>
      </c>
      <c r="Q39" s="2">
        <f>IF('Indicator Data'!AY41="No data","x",ROUND(IF('Indicator Data'!AY41&gt;Q$140,0,IF('Indicator Data'!AY41&lt;Q$139,10,(Q$140-'Indicator Data'!AY41)/(Q$140-Q$139)*10)),1))</f>
        <v>8.8000000000000007</v>
      </c>
      <c r="R39" s="2">
        <f>IF('Indicator Data'!AZ41="No data","x",ROUND(IF('Indicator Data'!AZ41&gt;R$140,0,IF('Indicator Data'!AZ41&lt;R$139,10,(R$140-'Indicator Data'!AZ41)/(R$140-R$139)*10)),1))</f>
        <v>3.2</v>
      </c>
      <c r="S39" s="3">
        <f t="shared" si="5"/>
        <v>6</v>
      </c>
      <c r="T39" s="2">
        <f>IF('Indicator Data'!X41="No data","x",ROUND(IF('Indicator Data'!X41&gt;T$140,0,IF('Indicator Data'!X41&lt;T$139,10,(T$140-'Indicator Data'!X41)/(T$140-T$139)*10)),1))</f>
        <v>9.8000000000000007</v>
      </c>
      <c r="U39" s="2">
        <f>IF('Indicator Data'!Y41="No data","x",ROUND(IF('Indicator Data'!Y41&gt;U$140,0,IF('Indicator Data'!Y41&lt;U$139,10,(U$140-'Indicator Data'!Y41)/(U$140-U$139)*10)),1))</f>
        <v>5.5</v>
      </c>
      <c r="V39" s="2">
        <f>IF('Indicator Data'!Z41="No data","x",ROUND(IF('Indicator Data'!Z41&gt;V$140,0,IF('Indicator Data'!Z41&lt;V$139,10,(V$140-'Indicator Data'!Z41)/(V$140-V$139)*10)),1))</f>
        <v>10</v>
      </c>
      <c r="W39" s="2">
        <f>IF('Indicator Data'!AE41="No data","x",ROUND(IF('Indicator Data'!AE41&gt;W$140,0,IF('Indicator Data'!AE41&lt;W$139,10,(W$140-'Indicator Data'!AE41)/(W$140-W$139)*10)),1))</f>
        <v>9.8000000000000007</v>
      </c>
      <c r="X39" s="3">
        <f t="shared" si="6"/>
        <v>8.8000000000000007</v>
      </c>
      <c r="Y39" s="5">
        <f t="shared" si="7"/>
        <v>7.5</v>
      </c>
      <c r="Z39" s="80"/>
    </row>
    <row r="40" spans="1:26" s="11" customFormat="1" x14ac:dyDescent="0.25">
      <c r="A40" s="11" t="s">
        <v>355</v>
      </c>
      <c r="B40" s="28" t="s">
        <v>8</v>
      </c>
      <c r="C40" s="28" t="s">
        <v>483</v>
      </c>
      <c r="D40" s="2">
        <f>IF('Indicator Data'!AR42="No data","x",ROUND(IF('Indicator Data'!AR42&gt;D$140,0,IF('Indicator Data'!AR42&lt;D$139,10,(D$140-'Indicator Data'!AR42)/(D$140-D$139)*10)),1))</f>
        <v>4.9000000000000004</v>
      </c>
      <c r="E40" s="122">
        <f>('Indicator Data'!BE42+'Indicator Data'!BF42+'Indicator Data'!BG42)/'Indicator Data'!BD42*1000000</f>
        <v>0.14678989845474613</v>
      </c>
      <c r="F40" s="2">
        <f t="shared" si="0"/>
        <v>8.5</v>
      </c>
      <c r="G40" s="3">
        <f t="shared" si="1"/>
        <v>6.7</v>
      </c>
      <c r="H40" s="2">
        <f>IF('Indicator Data'!AT42="No data","x",ROUND(IF('Indicator Data'!AT42&gt;H$140,0,IF('Indicator Data'!AT42&lt;H$139,10,(H$140-'Indicator Data'!AT42)/(H$140-H$139)*10)),1))</f>
        <v>6.9</v>
      </c>
      <c r="I40" s="2">
        <f>IF('Indicator Data'!AS42="No data","x",ROUND(IF('Indicator Data'!AS42&gt;I$140,0,IF('Indicator Data'!AS42&lt;I$139,10,(I$140-'Indicator Data'!AS42)/(I$140-I$139)*10)),1))</f>
        <v>7</v>
      </c>
      <c r="J40" s="3">
        <f t="shared" si="2"/>
        <v>7</v>
      </c>
      <c r="K40" s="5">
        <f t="shared" si="3"/>
        <v>6.9</v>
      </c>
      <c r="L40" s="2">
        <f>IF('Indicator Data'!AV42="No data","x",ROUND(IF('Indicator Data'!AV42^2&gt;L$140,0,IF('Indicator Data'!AV42^2&lt;L$139,10,(L$140-'Indicator Data'!AV42^2)/(L$140-L$139)*10)),1))</f>
        <v>10</v>
      </c>
      <c r="M40" s="2">
        <f>IF(OR('Indicator Data'!AU42=0,'Indicator Data'!AU42="No data"),"x",ROUND(IF('Indicator Data'!AU42&gt;M$140,0,IF('Indicator Data'!AU42&lt;M$139,10,(M$140-'Indicator Data'!AU42)/(M$140-M$139)*10)),1))</f>
        <v>3.6</v>
      </c>
      <c r="N40" s="2">
        <f>IF('Indicator Data'!AW42="No data","x",ROUND(IF('Indicator Data'!AW42&gt;N$140,0,IF('Indicator Data'!AW42&lt;N$139,10,(N$140-'Indicator Data'!AW42)/(N$140-N$139)*10)),1))</f>
        <v>8.9</v>
      </c>
      <c r="O40" s="2">
        <f>IF('Indicator Data'!AX42="No data","x",ROUND(IF('Indicator Data'!AX42&gt;O$140,0,IF('Indicator Data'!AX42&lt;O$139,10,(O$140-'Indicator Data'!AX42)/(O$140-O$139)*10)),1))</f>
        <v>4.5</v>
      </c>
      <c r="P40" s="3">
        <f t="shared" si="4"/>
        <v>6.8</v>
      </c>
      <c r="Q40" s="2">
        <f>IF('Indicator Data'!AY42="No data","x",ROUND(IF('Indicator Data'!AY42&gt;Q$140,0,IF('Indicator Data'!AY42&lt;Q$139,10,(Q$140-'Indicator Data'!AY42)/(Q$140-Q$139)*10)),1))</f>
        <v>8</v>
      </c>
      <c r="R40" s="2">
        <f>IF('Indicator Data'!AZ42="No data","x",ROUND(IF('Indicator Data'!AZ42&gt;R$140,0,IF('Indicator Data'!AZ42&lt;R$139,10,(R$140-'Indicator Data'!AZ42)/(R$140-R$139)*10)),1))</f>
        <v>5.9</v>
      </c>
      <c r="S40" s="3">
        <f t="shared" si="5"/>
        <v>7</v>
      </c>
      <c r="T40" s="2">
        <f>IF('Indicator Data'!X42="No data","x",ROUND(IF('Indicator Data'!X42&gt;T$140,0,IF('Indicator Data'!X42&lt;T$139,10,(T$140-'Indicator Data'!X42)/(T$140-T$139)*10)),1))</f>
        <v>9.8000000000000007</v>
      </c>
      <c r="U40" s="2">
        <f>IF('Indicator Data'!Y42="No data","x",ROUND(IF('Indicator Data'!Y42&gt;U$140,0,IF('Indicator Data'!Y42&lt;U$139,10,(U$140-'Indicator Data'!Y42)/(U$140-U$139)*10)),1))</f>
        <v>3.4</v>
      </c>
      <c r="V40" s="2">
        <f>IF('Indicator Data'!Z42="No data","x",ROUND(IF('Indicator Data'!Z42&gt;V$140,0,IF('Indicator Data'!Z42&lt;V$139,10,(V$140-'Indicator Data'!Z42)/(V$140-V$139)*10)),1))</f>
        <v>7.9</v>
      </c>
      <c r="W40" s="2">
        <f>IF('Indicator Data'!AE42="No data","x",ROUND(IF('Indicator Data'!AE42&gt;W$140,0,IF('Indicator Data'!AE42&lt;W$139,10,(W$140-'Indicator Data'!AE42)/(W$140-W$139)*10)),1))</f>
        <v>9.8000000000000007</v>
      </c>
      <c r="X40" s="3">
        <f t="shared" si="6"/>
        <v>7.7</v>
      </c>
      <c r="Y40" s="5">
        <f t="shared" si="7"/>
        <v>7.2</v>
      </c>
      <c r="Z40" s="80"/>
    </row>
    <row r="41" spans="1:26" s="11" customFormat="1" x14ac:dyDescent="0.25">
      <c r="A41" s="11" t="s">
        <v>354</v>
      </c>
      <c r="B41" s="28" t="s">
        <v>8</v>
      </c>
      <c r="C41" s="28" t="s">
        <v>482</v>
      </c>
      <c r="D41" s="2">
        <f>IF('Indicator Data'!AR43="No data","x",ROUND(IF('Indicator Data'!AR43&gt;D$140,0,IF('Indicator Data'!AR43&lt;D$139,10,(D$140-'Indicator Data'!AR43)/(D$140-D$139)*10)),1))</f>
        <v>4.9000000000000004</v>
      </c>
      <c r="E41" s="122">
        <f>('Indicator Data'!BE43+'Indicator Data'!BF43+'Indicator Data'!BG43)/'Indicator Data'!BD43*1000000</f>
        <v>0.14678989845474613</v>
      </c>
      <c r="F41" s="2">
        <f t="shared" si="0"/>
        <v>8.5</v>
      </c>
      <c r="G41" s="3">
        <f t="shared" si="1"/>
        <v>6.7</v>
      </c>
      <c r="H41" s="2">
        <f>IF('Indicator Data'!AT43="No data","x",ROUND(IF('Indicator Data'!AT43&gt;H$140,0,IF('Indicator Data'!AT43&lt;H$139,10,(H$140-'Indicator Data'!AT43)/(H$140-H$139)*10)),1))</f>
        <v>6.9</v>
      </c>
      <c r="I41" s="2">
        <f>IF('Indicator Data'!AS43="No data","x",ROUND(IF('Indicator Data'!AS43&gt;I$140,0,IF('Indicator Data'!AS43&lt;I$139,10,(I$140-'Indicator Data'!AS43)/(I$140-I$139)*10)),1))</f>
        <v>7</v>
      </c>
      <c r="J41" s="3">
        <f t="shared" si="2"/>
        <v>7</v>
      </c>
      <c r="K41" s="5">
        <f t="shared" si="3"/>
        <v>6.9</v>
      </c>
      <c r="L41" s="2">
        <f>IF('Indicator Data'!AV43="No data","x",ROUND(IF('Indicator Data'!AV43^2&gt;L$140,0,IF('Indicator Data'!AV43^2&lt;L$139,10,(L$140-'Indicator Data'!AV43^2)/(L$140-L$139)*10)),1))</f>
        <v>9.8000000000000007</v>
      </c>
      <c r="M41" s="2">
        <f>IF(OR('Indicator Data'!AU43=0,'Indicator Data'!AU43="No data"),"x",ROUND(IF('Indicator Data'!AU43&gt;M$140,0,IF('Indicator Data'!AU43&lt;M$139,10,(M$140-'Indicator Data'!AU43)/(M$140-M$139)*10)),1))</f>
        <v>1.8</v>
      </c>
      <c r="N41" s="2">
        <f>IF('Indicator Data'!AW43="No data","x",ROUND(IF('Indicator Data'!AW43&gt;N$140,0,IF('Indicator Data'!AW43&lt;N$139,10,(N$140-'Indicator Data'!AW43)/(N$140-N$139)*10)),1))</f>
        <v>8.9</v>
      </c>
      <c r="O41" s="2">
        <f>IF('Indicator Data'!AX43="No data","x",ROUND(IF('Indicator Data'!AX43&gt;O$140,0,IF('Indicator Data'!AX43&lt;O$139,10,(O$140-'Indicator Data'!AX43)/(O$140-O$139)*10)),1))</f>
        <v>4.5</v>
      </c>
      <c r="P41" s="3">
        <f t="shared" si="4"/>
        <v>6.3</v>
      </c>
      <c r="Q41" s="2">
        <f>IF('Indicator Data'!AY43="No data","x",ROUND(IF('Indicator Data'!AY43&gt;Q$140,0,IF('Indicator Data'!AY43&lt;Q$139,10,(Q$140-'Indicator Data'!AY43)/(Q$140-Q$139)*10)),1))</f>
        <v>8.8000000000000007</v>
      </c>
      <c r="R41" s="2">
        <f>IF('Indicator Data'!AZ43="No data","x",ROUND(IF('Indicator Data'!AZ43&gt;R$140,0,IF('Indicator Data'!AZ43&lt;R$139,10,(R$140-'Indicator Data'!AZ43)/(R$140-R$139)*10)),1))</f>
        <v>4.0999999999999996</v>
      </c>
      <c r="S41" s="3">
        <f t="shared" si="5"/>
        <v>6.5</v>
      </c>
      <c r="T41" s="2">
        <f>IF('Indicator Data'!X43="No data","x",ROUND(IF('Indicator Data'!X43&gt;T$140,0,IF('Indicator Data'!X43&lt;T$139,10,(T$140-'Indicator Data'!X43)/(T$140-T$139)*10)),1))</f>
        <v>9.8000000000000007</v>
      </c>
      <c r="U41" s="2">
        <f>IF('Indicator Data'!Y43="No data","x",ROUND(IF('Indicator Data'!Y43&gt;U$140,0,IF('Indicator Data'!Y43&lt;U$139,10,(U$140-'Indicator Data'!Y43)/(U$140-U$139)*10)),1))</f>
        <v>4.3</v>
      </c>
      <c r="V41" s="2">
        <f>IF('Indicator Data'!Z43="No data","x",ROUND(IF('Indicator Data'!Z43&gt;V$140,0,IF('Indicator Data'!Z43&lt;V$139,10,(V$140-'Indicator Data'!Z43)/(V$140-V$139)*10)),1))</f>
        <v>10</v>
      </c>
      <c r="W41" s="2">
        <f>IF('Indicator Data'!AE43="No data","x",ROUND(IF('Indicator Data'!AE43&gt;W$140,0,IF('Indicator Data'!AE43&lt;W$139,10,(W$140-'Indicator Data'!AE43)/(W$140-W$139)*10)),1))</f>
        <v>9.8000000000000007</v>
      </c>
      <c r="X41" s="3">
        <f t="shared" si="6"/>
        <v>8.5</v>
      </c>
      <c r="Y41" s="5">
        <f t="shared" si="7"/>
        <v>7.1</v>
      </c>
      <c r="Z41" s="80"/>
    </row>
    <row r="42" spans="1:26" s="11" customFormat="1" x14ac:dyDescent="0.25">
      <c r="A42" s="11" t="s">
        <v>357</v>
      </c>
      <c r="B42" s="28" t="s">
        <v>8</v>
      </c>
      <c r="C42" s="28" t="s">
        <v>485</v>
      </c>
      <c r="D42" s="2">
        <f>IF('Indicator Data'!AR44="No data","x",ROUND(IF('Indicator Data'!AR44&gt;D$140,0,IF('Indicator Data'!AR44&lt;D$139,10,(D$140-'Indicator Data'!AR44)/(D$140-D$139)*10)),1))</f>
        <v>4.9000000000000004</v>
      </c>
      <c r="E42" s="122">
        <f>('Indicator Data'!BE44+'Indicator Data'!BF44+'Indicator Data'!BG44)/'Indicator Data'!BD44*1000000</f>
        <v>0.14678989845474613</v>
      </c>
      <c r="F42" s="2">
        <f t="shared" si="0"/>
        <v>8.5</v>
      </c>
      <c r="G42" s="3">
        <f t="shared" si="1"/>
        <v>6.7</v>
      </c>
      <c r="H42" s="2">
        <f>IF('Indicator Data'!AT44="No data","x",ROUND(IF('Indicator Data'!AT44&gt;H$140,0,IF('Indicator Data'!AT44&lt;H$139,10,(H$140-'Indicator Data'!AT44)/(H$140-H$139)*10)),1))</f>
        <v>6.9</v>
      </c>
      <c r="I42" s="2">
        <f>IF('Indicator Data'!AS44="No data","x",ROUND(IF('Indicator Data'!AS44&gt;I$140,0,IF('Indicator Data'!AS44&lt;I$139,10,(I$140-'Indicator Data'!AS44)/(I$140-I$139)*10)),1))</f>
        <v>7</v>
      </c>
      <c r="J42" s="3">
        <f t="shared" si="2"/>
        <v>7</v>
      </c>
      <c r="K42" s="5">
        <f t="shared" si="3"/>
        <v>6.9</v>
      </c>
      <c r="L42" s="2">
        <f>IF('Indicator Data'!AV44="No data","x",ROUND(IF('Indicator Data'!AV44^2&gt;L$140,0,IF('Indicator Data'!AV44^2&lt;L$139,10,(L$140-'Indicator Data'!AV44^2)/(L$140-L$139)*10)),1))</f>
        <v>10</v>
      </c>
      <c r="M42" s="2">
        <f>IF(OR('Indicator Data'!AU44=0,'Indicator Data'!AU44="No data"),"x",ROUND(IF('Indicator Data'!AU44&gt;M$140,0,IF('Indicator Data'!AU44&lt;M$139,10,(M$140-'Indicator Data'!AU44)/(M$140-M$139)*10)),1))</f>
        <v>8</v>
      </c>
      <c r="N42" s="2">
        <f>IF('Indicator Data'!AW44="No data","x",ROUND(IF('Indicator Data'!AW44&gt;N$140,0,IF('Indicator Data'!AW44&lt;N$139,10,(N$140-'Indicator Data'!AW44)/(N$140-N$139)*10)),1))</f>
        <v>8.9</v>
      </c>
      <c r="O42" s="2">
        <f>IF('Indicator Data'!AX44="No data","x",ROUND(IF('Indicator Data'!AX44&gt;O$140,0,IF('Indicator Data'!AX44&lt;O$139,10,(O$140-'Indicator Data'!AX44)/(O$140-O$139)*10)),1))</f>
        <v>4.5</v>
      </c>
      <c r="P42" s="3">
        <f t="shared" si="4"/>
        <v>7.9</v>
      </c>
      <c r="Q42" s="2">
        <f>IF('Indicator Data'!AY44="No data","x",ROUND(IF('Indicator Data'!AY44&gt;Q$140,0,IF('Indicator Data'!AY44&lt;Q$139,10,(Q$140-'Indicator Data'!AY44)/(Q$140-Q$139)*10)),1))</f>
        <v>7.2</v>
      </c>
      <c r="R42" s="2">
        <f>IF('Indicator Data'!AZ44="No data","x",ROUND(IF('Indicator Data'!AZ44&gt;R$140,0,IF('Indicator Data'!AZ44&lt;R$139,10,(R$140-'Indicator Data'!AZ44)/(R$140-R$139)*10)),1))</f>
        <v>0.3</v>
      </c>
      <c r="S42" s="3">
        <f t="shared" si="5"/>
        <v>3.8</v>
      </c>
      <c r="T42" s="2">
        <f>IF('Indicator Data'!X44="No data","x",ROUND(IF('Indicator Data'!X44&gt;T$140,0,IF('Indicator Data'!X44&lt;T$139,10,(T$140-'Indicator Data'!X44)/(T$140-T$139)*10)),1))</f>
        <v>9.8000000000000007</v>
      </c>
      <c r="U42" s="2">
        <f>IF('Indicator Data'!Y44="No data","x",ROUND(IF('Indicator Data'!Y44&gt;U$140,0,IF('Indicator Data'!Y44&lt;U$139,10,(U$140-'Indicator Data'!Y44)/(U$140-U$139)*10)),1))</f>
        <v>7</v>
      </c>
      <c r="V42" s="2">
        <f>IF('Indicator Data'!Z44="No data","x",ROUND(IF('Indicator Data'!Z44&gt;V$140,0,IF('Indicator Data'!Z44&lt;V$139,10,(V$140-'Indicator Data'!Z44)/(V$140-V$139)*10)),1))</f>
        <v>10</v>
      </c>
      <c r="W42" s="2">
        <f>IF('Indicator Data'!AE44="No data","x",ROUND(IF('Indicator Data'!AE44&gt;W$140,0,IF('Indicator Data'!AE44&lt;W$139,10,(W$140-'Indicator Data'!AE44)/(W$140-W$139)*10)),1))</f>
        <v>9.8000000000000007</v>
      </c>
      <c r="X42" s="3">
        <f t="shared" si="6"/>
        <v>9.1999999999999993</v>
      </c>
      <c r="Y42" s="5">
        <f t="shared" si="7"/>
        <v>7</v>
      </c>
      <c r="Z42" s="80"/>
    </row>
    <row r="43" spans="1:26" s="11" customFormat="1" x14ac:dyDescent="0.25">
      <c r="A43" s="11" t="s">
        <v>367</v>
      </c>
      <c r="B43" s="28" t="s">
        <v>10</v>
      </c>
      <c r="C43" s="28" t="s">
        <v>495</v>
      </c>
      <c r="D43" s="2">
        <f>IF('Indicator Data'!AR45="No data","x",ROUND(IF('Indicator Data'!AR45&gt;D$140,0,IF('Indicator Data'!AR45&lt;D$139,10,(D$140-'Indicator Data'!AR45)/(D$140-D$139)*10)),1))</f>
        <v>4.8</v>
      </c>
      <c r="E43" s="122">
        <f>('Indicator Data'!BE45+'Indicator Data'!BF45+'Indicator Data'!BG45)/'Indicator Data'!BD45*1000000</f>
        <v>0.41177753682331503</v>
      </c>
      <c r="F43" s="2">
        <f t="shared" si="0"/>
        <v>5.9</v>
      </c>
      <c r="G43" s="3">
        <f t="shared" si="1"/>
        <v>5.4</v>
      </c>
      <c r="H43" s="2">
        <f>IF('Indicator Data'!AT45="No data","x",ROUND(IF('Indicator Data'!AT45&gt;H$140,0,IF('Indicator Data'!AT45&lt;H$139,10,(H$140-'Indicator Data'!AT45)/(H$140-H$139)*10)),1))</f>
        <v>7.2</v>
      </c>
      <c r="I43" s="2">
        <f>IF('Indicator Data'!AS45="No data","x",ROUND(IF('Indicator Data'!AS45&gt;I$140,0,IF('Indicator Data'!AS45&lt;I$139,10,(I$140-'Indicator Data'!AS45)/(I$140-I$139)*10)),1))</f>
        <v>6.6</v>
      </c>
      <c r="J43" s="3">
        <f t="shared" si="2"/>
        <v>6.9</v>
      </c>
      <c r="K43" s="5">
        <f t="shared" si="3"/>
        <v>6.2</v>
      </c>
      <c r="L43" s="2">
        <f>IF('Indicator Data'!AV45="No data","x",ROUND(IF('Indicator Data'!AV45^2&gt;L$140,0,IF('Indicator Data'!AV45^2&lt;L$139,10,(L$140-'Indicator Data'!AV45^2)/(L$140-L$139)*10)),1))</f>
        <v>3.9</v>
      </c>
      <c r="M43" s="2">
        <f>IF(OR('Indicator Data'!AU45=0,'Indicator Data'!AU45="No data"),"x",ROUND(IF('Indicator Data'!AU45&gt;M$140,0,IF('Indicator Data'!AU45&lt;M$139,10,(M$140-'Indicator Data'!AU45)/(M$140-M$139)*10)),1))</f>
        <v>6.1</v>
      </c>
      <c r="N43" s="2">
        <f>IF('Indicator Data'!AW45="No data","x",ROUND(IF('Indicator Data'!AW45&gt;N$140,0,IF('Indicator Data'!AW45&lt;N$139,10,(N$140-'Indicator Data'!AW45)/(N$140-N$139)*10)),1))</f>
        <v>8.1999999999999993</v>
      </c>
      <c r="O43" s="2">
        <f>IF('Indicator Data'!AX45="No data","x",ROUND(IF('Indicator Data'!AX45&gt;O$140,0,IF('Indicator Data'!AX45&lt;O$139,10,(O$140-'Indicator Data'!AX45)/(O$140-O$139)*10)),1))</f>
        <v>5.9</v>
      </c>
      <c r="P43" s="3">
        <f t="shared" si="4"/>
        <v>6</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9.3000000000000007</v>
      </c>
      <c r="S43" s="3">
        <f t="shared" si="5"/>
        <v>7.3</v>
      </c>
      <c r="T43" s="2">
        <f>IF('Indicator Data'!X45="No data","x",ROUND(IF('Indicator Data'!X45&gt;T$140,0,IF('Indicator Data'!X45&lt;T$139,10,(T$140-'Indicator Data'!X45)/(T$140-T$139)*10)),1))</f>
        <v>9.6999999999999993</v>
      </c>
      <c r="U43" s="2">
        <f>IF('Indicator Data'!Y45="No data","x",ROUND(IF('Indicator Data'!Y45&gt;U$140,0,IF('Indicator Data'!Y45&lt;U$139,10,(U$140-'Indicator Data'!Y45)/(U$140-U$139)*10)),1))</f>
        <v>0</v>
      </c>
      <c r="V43" s="2">
        <f>IF('Indicator Data'!Z45="No data","x",ROUND(IF('Indicator Data'!Z45&gt;V$140,0,IF('Indicator Data'!Z45&lt;V$139,10,(V$140-'Indicator Data'!Z45)/(V$140-V$139)*10)),1))</f>
        <v>4.5</v>
      </c>
      <c r="W43" s="2">
        <f>IF('Indicator Data'!AE45="No data","x",ROUND(IF('Indicator Data'!AE45&gt;W$140,0,IF('Indicator Data'!AE45&lt;W$139,10,(W$140-'Indicator Data'!AE45)/(W$140-W$139)*10)),1))</f>
        <v>9.6</v>
      </c>
      <c r="X43" s="3">
        <f t="shared" si="6"/>
        <v>6</v>
      </c>
      <c r="Y43" s="5">
        <f t="shared" si="7"/>
        <v>6.4</v>
      </c>
      <c r="Z43" s="80"/>
    </row>
    <row r="44" spans="1:26" s="11" customFormat="1" x14ac:dyDescent="0.25">
      <c r="A44" s="11" t="s">
        <v>363</v>
      </c>
      <c r="B44" s="28" t="s">
        <v>10</v>
      </c>
      <c r="C44" s="28" t="s">
        <v>491</v>
      </c>
      <c r="D44" s="2">
        <f>IF('Indicator Data'!AR46="No data","x",ROUND(IF('Indicator Data'!AR46&gt;D$140,0,IF('Indicator Data'!AR46&lt;D$139,10,(D$140-'Indicator Data'!AR46)/(D$140-D$139)*10)),1))</f>
        <v>4.8</v>
      </c>
      <c r="E44" s="122">
        <f>('Indicator Data'!BE46+'Indicator Data'!BF46+'Indicator Data'!BG46)/'Indicator Data'!BD46*1000000</f>
        <v>0.41177753682331503</v>
      </c>
      <c r="F44" s="2">
        <f t="shared" si="0"/>
        <v>5.9</v>
      </c>
      <c r="G44" s="3">
        <f t="shared" si="1"/>
        <v>5.4</v>
      </c>
      <c r="H44" s="2">
        <f>IF('Indicator Data'!AT46="No data","x",ROUND(IF('Indicator Data'!AT46&gt;H$140,0,IF('Indicator Data'!AT46&lt;H$139,10,(H$140-'Indicator Data'!AT46)/(H$140-H$139)*10)),1))</f>
        <v>7.2</v>
      </c>
      <c r="I44" s="2">
        <f>IF('Indicator Data'!AS46="No data","x",ROUND(IF('Indicator Data'!AS46&gt;I$140,0,IF('Indicator Data'!AS46&lt;I$139,10,(I$140-'Indicator Data'!AS46)/(I$140-I$139)*10)),1))</f>
        <v>6.6</v>
      </c>
      <c r="J44" s="3">
        <f t="shared" si="2"/>
        <v>6.9</v>
      </c>
      <c r="K44" s="5">
        <f t="shared" si="3"/>
        <v>6.2</v>
      </c>
      <c r="L44" s="2">
        <f>IF('Indicator Data'!AV46="No data","x",ROUND(IF('Indicator Data'!AV46^2&gt;L$140,0,IF('Indicator Data'!AV46^2&lt;L$139,10,(L$140-'Indicator Data'!AV46^2)/(L$140-L$139)*10)),1))</f>
        <v>6.4</v>
      </c>
      <c r="M44" s="2">
        <f>IF(OR('Indicator Data'!AU46=0,'Indicator Data'!AU46="No data"),"x",ROUND(IF('Indicator Data'!AU46&gt;M$140,0,IF('Indicator Data'!AU46&lt;M$139,10,(M$140-'Indicator Data'!AU46)/(M$140-M$139)*10)),1))</f>
        <v>8.3000000000000007</v>
      </c>
      <c r="N44" s="2">
        <f>IF('Indicator Data'!AW46="No data","x",ROUND(IF('Indicator Data'!AW46&gt;N$140,0,IF('Indicator Data'!AW46&lt;N$139,10,(N$140-'Indicator Data'!AW46)/(N$140-N$139)*10)),1))</f>
        <v>8.1999999999999993</v>
      </c>
      <c r="O44" s="2">
        <f>IF('Indicator Data'!AX46="No data","x",ROUND(IF('Indicator Data'!AX46&gt;O$140,0,IF('Indicator Data'!AX46&lt;O$139,10,(O$140-'Indicator Data'!AX46)/(O$140-O$139)*10)),1))</f>
        <v>5.9</v>
      </c>
      <c r="P44" s="3">
        <f t="shared" si="4"/>
        <v>7.2</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8.4</v>
      </c>
      <c r="S44" s="3">
        <f t="shared" si="5"/>
        <v>8.3000000000000007</v>
      </c>
      <c r="T44" s="2">
        <f>IF('Indicator Data'!X46="No data","x",ROUND(IF('Indicator Data'!X46&gt;T$140,0,IF('Indicator Data'!X46&lt;T$139,10,(T$140-'Indicator Data'!X46)/(T$140-T$139)*10)),1))</f>
        <v>9.6999999999999993</v>
      </c>
      <c r="U44" s="2">
        <f>IF('Indicator Data'!Y46="No data","x",ROUND(IF('Indicator Data'!Y46&gt;U$140,0,IF('Indicator Data'!Y46&lt;U$139,10,(U$140-'Indicator Data'!Y46)/(U$140-U$139)*10)),1))</f>
        <v>2</v>
      </c>
      <c r="V44" s="2">
        <f>IF('Indicator Data'!Z46="No data","x",ROUND(IF('Indicator Data'!Z46&gt;V$140,0,IF('Indicator Data'!Z46&lt;V$139,10,(V$140-'Indicator Data'!Z46)/(V$140-V$139)*10)),1))</f>
        <v>8.4</v>
      </c>
      <c r="W44" s="2">
        <f>IF('Indicator Data'!AE46="No data","x",ROUND(IF('Indicator Data'!AE46&gt;W$140,0,IF('Indicator Data'!AE46&lt;W$139,10,(W$140-'Indicator Data'!AE46)/(W$140-W$139)*10)),1))</f>
        <v>9.6</v>
      </c>
      <c r="X44" s="3">
        <f t="shared" si="6"/>
        <v>7.4</v>
      </c>
      <c r="Y44" s="5">
        <f t="shared" si="7"/>
        <v>7.6</v>
      </c>
      <c r="Z44" s="80"/>
    </row>
    <row r="45" spans="1:26" s="11" customFormat="1" x14ac:dyDescent="0.25">
      <c r="A45" s="11" t="s">
        <v>365</v>
      </c>
      <c r="B45" s="28" t="s">
        <v>10</v>
      </c>
      <c r="C45" s="28" t="s">
        <v>493</v>
      </c>
      <c r="D45" s="2">
        <f>IF('Indicator Data'!AR47="No data","x",ROUND(IF('Indicator Data'!AR47&gt;D$140,0,IF('Indicator Data'!AR47&lt;D$139,10,(D$140-'Indicator Data'!AR47)/(D$140-D$139)*10)),1))</f>
        <v>4.8</v>
      </c>
      <c r="E45" s="122">
        <f>('Indicator Data'!BE47+'Indicator Data'!BF47+'Indicator Data'!BG47)/'Indicator Data'!BD47*1000000</f>
        <v>0.41177753682331503</v>
      </c>
      <c r="F45" s="2">
        <f t="shared" si="0"/>
        <v>5.9</v>
      </c>
      <c r="G45" s="3">
        <f t="shared" si="1"/>
        <v>5.4</v>
      </c>
      <c r="H45" s="2">
        <f>IF('Indicator Data'!AT47="No data","x",ROUND(IF('Indicator Data'!AT47&gt;H$140,0,IF('Indicator Data'!AT47&lt;H$139,10,(H$140-'Indicator Data'!AT47)/(H$140-H$139)*10)),1))</f>
        <v>7.2</v>
      </c>
      <c r="I45" s="2">
        <f>IF('Indicator Data'!AS47="No data","x",ROUND(IF('Indicator Data'!AS47&gt;I$140,0,IF('Indicator Data'!AS47&lt;I$139,10,(I$140-'Indicator Data'!AS47)/(I$140-I$139)*10)),1))</f>
        <v>6.6</v>
      </c>
      <c r="J45" s="3">
        <f t="shared" si="2"/>
        <v>6.9</v>
      </c>
      <c r="K45" s="5">
        <f t="shared" si="3"/>
        <v>6.2</v>
      </c>
      <c r="L45" s="2">
        <f>IF('Indicator Data'!AV47="No data","x",ROUND(IF('Indicator Data'!AV47^2&gt;L$140,0,IF('Indicator Data'!AV47^2&lt;L$139,10,(L$140-'Indicator Data'!AV47^2)/(L$140-L$139)*10)),1))</f>
        <v>6.7</v>
      </c>
      <c r="M45" s="2">
        <f>IF(OR('Indicator Data'!AU47=0,'Indicator Data'!AU47="No data"),"x",ROUND(IF('Indicator Data'!AU47&gt;M$140,0,IF('Indicator Data'!AU47&lt;M$139,10,(M$140-'Indicator Data'!AU47)/(M$140-M$139)*10)),1))</f>
        <v>8.1999999999999993</v>
      </c>
      <c r="N45" s="2">
        <f>IF('Indicator Data'!AW47="No data","x",ROUND(IF('Indicator Data'!AW47&gt;N$140,0,IF('Indicator Data'!AW47&lt;N$139,10,(N$140-'Indicator Data'!AW47)/(N$140-N$139)*10)),1))</f>
        <v>8.1999999999999993</v>
      </c>
      <c r="O45" s="2">
        <f>IF('Indicator Data'!AX47="No data","x",ROUND(IF('Indicator Data'!AX47&gt;O$140,0,IF('Indicator Data'!AX47&lt;O$139,10,(O$140-'Indicator Data'!AX47)/(O$140-O$139)*10)),1))</f>
        <v>5.9</v>
      </c>
      <c r="P45" s="3">
        <f t="shared" si="4"/>
        <v>7.3</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4.5999999999999996</v>
      </c>
      <c r="S45" s="3">
        <f t="shared" si="5"/>
        <v>6.2</v>
      </c>
      <c r="T45" s="2">
        <f>IF('Indicator Data'!X47="No data","x",ROUND(IF('Indicator Data'!X47&gt;T$140,0,IF('Indicator Data'!X47&lt;T$139,10,(T$140-'Indicator Data'!X47)/(T$140-T$139)*10)),1))</f>
        <v>9.6999999999999993</v>
      </c>
      <c r="U45" s="2">
        <f>IF('Indicator Data'!Y47="No data","x",ROUND(IF('Indicator Data'!Y47&gt;U$140,0,IF('Indicator Data'!Y47&lt;U$139,10,(U$140-'Indicator Data'!Y47)/(U$140-U$139)*10)),1))</f>
        <v>0</v>
      </c>
      <c r="V45" s="2">
        <f>IF('Indicator Data'!Z47="No data","x",ROUND(IF('Indicator Data'!Z47&gt;V$140,0,IF('Indicator Data'!Z47&lt;V$139,10,(V$140-'Indicator Data'!Z47)/(V$140-V$139)*10)),1))</f>
        <v>5.3</v>
      </c>
      <c r="W45" s="2">
        <f>IF('Indicator Data'!AE47="No data","x",ROUND(IF('Indicator Data'!AE47&gt;W$140,0,IF('Indicator Data'!AE47&lt;W$139,10,(W$140-'Indicator Data'!AE47)/(W$140-W$139)*10)),1))</f>
        <v>9.6</v>
      </c>
      <c r="X45" s="3">
        <f t="shared" si="6"/>
        <v>6.2</v>
      </c>
      <c r="Y45" s="5">
        <f t="shared" si="7"/>
        <v>6.6</v>
      </c>
      <c r="Z45" s="80"/>
    </row>
    <row r="46" spans="1:26" s="11" customFormat="1" x14ac:dyDescent="0.25">
      <c r="A46" s="11" t="s">
        <v>368</v>
      </c>
      <c r="B46" s="28" t="s">
        <v>10</v>
      </c>
      <c r="C46" s="28" t="s">
        <v>496</v>
      </c>
      <c r="D46" s="2">
        <f>IF('Indicator Data'!AR48="No data","x",ROUND(IF('Indicator Data'!AR48&gt;D$140,0,IF('Indicator Data'!AR48&lt;D$139,10,(D$140-'Indicator Data'!AR48)/(D$140-D$139)*10)),1))</f>
        <v>4.8</v>
      </c>
      <c r="E46" s="122">
        <f>('Indicator Data'!BE48+'Indicator Data'!BF48+'Indicator Data'!BG48)/'Indicator Data'!BD48*1000000</f>
        <v>0.41177753682331503</v>
      </c>
      <c r="F46" s="2">
        <f t="shared" si="0"/>
        <v>5.9</v>
      </c>
      <c r="G46" s="3">
        <f t="shared" si="1"/>
        <v>5.4</v>
      </c>
      <c r="H46" s="2">
        <f>IF('Indicator Data'!AT48="No data","x",ROUND(IF('Indicator Data'!AT48&gt;H$140,0,IF('Indicator Data'!AT48&lt;H$139,10,(H$140-'Indicator Data'!AT48)/(H$140-H$139)*10)),1))</f>
        <v>7.2</v>
      </c>
      <c r="I46" s="2">
        <f>IF('Indicator Data'!AS48="No data","x",ROUND(IF('Indicator Data'!AS48&gt;I$140,0,IF('Indicator Data'!AS48&lt;I$139,10,(I$140-'Indicator Data'!AS48)/(I$140-I$139)*10)),1))</f>
        <v>6.6</v>
      </c>
      <c r="J46" s="3">
        <f t="shared" si="2"/>
        <v>6.9</v>
      </c>
      <c r="K46" s="5">
        <f t="shared" si="3"/>
        <v>6.2</v>
      </c>
      <c r="L46" s="2">
        <f>IF('Indicator Data'!AV48="No data","x",ROUND(IF('Indicator Data'!AV48^2&gt;L$140,0,IF('Indicator Data'!AV48^2&lt;L$139,10,(L$140-'Indicator Data'!AV48^2)/(L$140-L$139)*10)),1))</f>
        <v>3.7</v>
      </c>
      <c r="M46" s="2">
        <f>IF(OR('Indicator Data'!AU48=0,'Indicator Data'!AU48="No data"),"x",ROUND(IF('Indicator Data'!AU48&gt;M$140,0,IF('Indicator Data'!AU48&lt;M$139,10,(M$140-'Indicator Data'!AU48)/(M$140-M$139)*10)),1))</f>
        <v>0.5</v>
      </c>
      <c r="N46" s="2">
        <f>IF('Indicator Data'!AW48="No data","x",ROUND(IF('Indicator Data'!AW48&gt;N$140,0,IF('Indicator Data'!AW48&lt;N$139,10,(N$140-'Indicator Data'!AW48)/(N$140-N$139)*10)),1))</f>
        <v>8.1999999999999993</v>
      </c>
      <c r="O46" s="2">
        <f>IF('Indicator Data'!AX48="No data","x",ROUND(IF('Indicator Data'!AX48&gt;O$140,0,IF('Indicator Data'!AX48&lt;O$139,10,(O$140-'Indicator Data'!AX48)/(O$140-O$139)*10)),1))</f>
        <v>5.9</v>
      </c>
      <c r="P46" s="3">
        <f t="shared" si="4"/>
        <v>4.5999999999999996</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9.6999999999999993</v>
      </c>
      <c r="U46" s="2">
        <f>IF('Indicator Data'!Y48="No data","x",ROUND(IF('Indicator Data'!Y48&gt;U$140,0,IF('Indicator Data'!Y48&lt;U$139,10,(U$140-'Indicator Data'!Y48)/(U$140-U$139)*10)),1))</f>
        <v>2.1</v>
      </c>
      <c r="V46" s="2">
        <f>IF('Indicator Data'!Z48="No data","x",ROUND(IF('Indicator Data'!Z48&gt;V$140,0,IF('Indicator Data'!Z48&lt;V$139,10,(V$140-'Indicator Data'!Z48)/(V$140-V$139)*10)),1))</f>
        <v>0.6</v>
      </c>
      <c r="W46" s="2">
        <f>IF('Indicator Data'!AE48="No data","x",ROUND(IF('Indicator Data'!AE48&gt;W$140,0,IF('Indicator Data'!AE48&lt;W$139,10,(W$140-'Indicator Data'!AE48)/(W$140-W$139)*10)),1))</f>
        <v>9.6</v>
      </c>
      <c r="X46" s="3">
        <f t="shared" si="6"/>
        <v>5.5</v>
      </c>
      <c r="Y46" s="5">
        <f t="shared" si="7"/>
        <v>3.6</v>
      </c>
      <c r="Z46" s="80"/>
    </row>
    <row r="47" spans="1:26" s="11" customFormat="1" x14ac:dyDescent="0.25">
      <c r="A47" s="11" t="s">
        <v>364</v>
      </c>
      <c r="B47" s="28" t="s">
        <v>10</v>
      </c>
      <c r="C47" s="28" t="s">
        <v>492</v>
      </c>
      <c r="D47" s="2">
        <f>IF('Indicator Data'!AR49="No data","x",ROUND(IF('Indicator Data'!AR49&gt;D$140,0,IF('Indicator Data'!AR49&lt;D$139,10,(D$140-'Indicator Data'!AR49)/(D$140-D$139)*10)),1))</f>
        <v>4.8</v>
      </c>
      <c r="E47" s="122">
        <f>('Indicator Data'!BE49+'Indicator Data'!BF49+'Indicator Data'!BG49)/'Indicator Data'!BD49*1000000</f>
        <v>0.41177753682331503</v>
      </c>
      <c r="F47" s="2">
        <f t="shared" si="0"/>
        <v>5.9</v>
      </c>
      <c r="G47" s="3">
        <f t="shared" si="1"/>
        <v>5.4</v>
      </c>
      <c r="H47" s="2">
        <f>IF('Indicator Data'!AT49="No data","x",ROUND(IF('Indicator Data'!AT49&gt;H$140,0,IF('Indicator Data'!AT49&lt;H$139,10,(H$140-'Indicator Data'!AT49)/(H$140-H$139)*10)),1))</f>
        <v>7.2</v>
      </c>
      <c r="I47" s="2">
        <f>IF('Indicator Data'!AS49="No data","x",ROUND(IF('Indicator Data'!AS49&gt;I$140,0,IF('Indicator Data'!AS49&lt;I$139,10,(I$140-'Indicator Data'!AS49)/(I$140-I$139)*10)),1))</f>
        <v>6.6</v>
      </c>
      <c r="J47" s="3">
        <f t="shared" si="2"/>
        <v>6.9</v>
      </c>
      <c r="K47" s="5">
        <f t="shared" si="3"/>
        <v>6.2</v>
      </c>
      <c r="L47" s="2">
        <f>IF('Indicator Data'!AV49="No data","x",ROUND(IF('Indicator Data'!AV49^2&gt;L$140,0,IF('Indicator Data'!AV49^2&lt;L$139,10,(L$140-'Indicator Data'!AV49^2)/(L$140-L$139)*10)),1))</f>
        <v>8.8000000000000007</v>
      </c>
      <c r="M47" s="2">
        <f>IF(OR('Indicator Data'!AU49=0,'Indicator Data'!AU49="No data"),"x",ROUND(IF('Indicator Data'!AU49&gt;M$140,0,IF('Indicator Data'!AU49&lt;M$139,10,(M$140-'Indicator Data'!AU49)/(M$140-M$139)*10)),1))</f>
        <v>8.3000000000000007</v>
      </c>
      <c r="N47" s="2">
        <f>IF('Indicator Data'!AW49="No data","x",ROUND(IF('Indicator Data'!AW49&gt;N$140,0,IF('Indicator Data'!AW49&lt;N$139,10,(N$140-'Indicator Data'!AW49)/(N$140-N$139)*10)),1))</f>
        <v>8.1999999999999993</v>
      </c>
      <c r="O47" s="2">
        <f>IF('Indicator Data'!AX49="No data","x",ROUND(IF('Indicator Data'!AX49&gt;O$140,0,IF('Indicator Data'!AX49&lt;O$139,10,(O$140-'Indicator Data'!AX49)/(O$140-O$139)*10)),1))</f>
        <v>5.9</v>
      </c>
      <c r="P47" s="3">
        <f t="shared" si="4"/>
        <v>7.8</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8.6999999999999993</v>
      </c>
      <c r="S47" s="3">
        <f t="shared" si="5"/>
        <v>9</v>
      </c>
      <c r="T47" s="2">
        <f>IF('Indicator Data'!X49="No data","x",ROUND(IF('Indicator Data'!X49&gt;T$140,0,IF('Indicator Data'!X49&lt;T$139,10,(T$140-'Indicator Data'!X49)/(T$140-T$139)*10)),1))</f>
        <v>9.6999999999999993</v>
      </c>
      <c r="U47" s="2">
        <f>IF('Indicator Data'!Y49="No data","x",ROUND(IF('Indicator Data'!Y49&gt;U$140,0,IF('Indicator Data'!Y49&lt;U$139,10,(U$140-'Indicator Data'!Y49)/(U$140-U$139)*10)),1))</f>
        <v>1.8</v>
      </c>
      <c r="V47" s="2">
        <f>IF('Indicator Data'!Z49="No data","x",ROUND(IF('Indicator Data'!Z49&gt;V$140,0,IF('Indicator Data'!Z49&lt;V$139,10,(V$140-'Indicator Data'!Z49)/(V$140-V$139)*10)),1))</f>
        <v>9.3000000000000007</v>
      </c>
      <c r="W47" s="2">
        <f>IF('Indicator Data'!AE49="No data","x",ROUND(IF('Indicator Data'!AE49&gt;W$140,0,IF('Indicator Data'!AE49&lt;W$139,10,(W$140-'Indicator Data'!AE49)/(W$140-W$139)*10)),1))</f>
        <v>9.6</v>
      </c>
      <c r="X47" s="3">
        <f t="shared" si="6"/>
        <v>7.6</v>
      </c>
      <c r="Y47" s="5">
        <f t="shared" si="7"/>
        <v>8.1</v>
      </c>
      <c r="Z47" s="80"/>
    </row>
    <row r="48" spans="1:26" s="11" customFormat="1" x14ac:dyDescent="0.25">
      <c r="A48" s="11" t="s">
        <v>370</v>
      </c>
      <c r="B48" s="28" t="s">
        <v>10</v>
      </c>
      <c r="C48" s="28" t="s">
        <v>498</v>
      </c>
      <c r="D48" s="2">
        <f>IF('Indicator Data'!AR50="No data","x",ROUND(IF('Indicator Data'!AR50&gt;D$140,0,IF('Indicator Data'!AR50&lt;D$139,10,(D$140-'Indicator Data'!AR50)/(D$140-D$139)*10)),1))</f>
        <v>4.8</v>
      </c>
      <c r="E48" s="122">
        <f>('Indicator Data'!BE50+'Indicator Data'!BF50+'Indicator Data'!BG50)/'Indicator Data'!BD50*1000000</f>
        <v>0.41177753682331503</v>
      </c>
      <c r="F48" s="2">
        <f t="shared" si="0"/>
        <v>5.9</v>
      </c>
      <c r="G48" s="3">
        <f t="shared" si="1"/>
        <v>5.4</v>
      </c>
      <c r="H48" s="2">
        <f>IF('Indicator Data'!AT50="No data","x",ROUND(IF('Indicator Data'!AT50&gt;H$140,0,IF('Indicator Data'!AT50&lt;H$139,10,(H$140-'Indicator Data'!AT50)/(H$140-H$139)*10)),1))</f>
        <v>7.2</v>
      </c>
      <c r="I48" s="2">
        <f>IF('Indicator Data'!AS50="No data","x",ROUND(IF('Indicator Data'!AS50&gt;I$140,0,IF('Indicator Data'!AS50&lt;I$139,10,(I$140-'Indicator Data'!AS50)/(I$140-I$139)*10)),1))</f>
        <v>6.6</v>
      </c>
      <c r="J48" s="3">
        <f t="shared" si="2"/>
        <v>6.9</v>
      </c>
      <c r="K48" s="5">
        <f t="shared" si="3"/>
        <v>6.2</v>
      </c>
      <c r="L48" s="2">
        <f>IF('Indicator Data'!AV50="No data","x",ROUND(IF('Indicator Data'!AV50^2&gt;L$140,0,IF('Indicator Data'!AV50^2&lt;L$139,10,(L$140-'Indicator Data'!AV50^2)/(L$140-L$139)*10)),1))</f>
        <v>9.1</v>
      </c>
      <c r="M48" s="2">
        <f>IF(OR('Indicator Data'!AU50=0,'Indicator Data'!AU50="No data"),"x",ROUND(IF('Indicator Data'!AU50&gt;M$140,0,IF('Indicator Data'!AU50&lt;M$139,10,(M$140-'Indicator Data'!AU50)/(M$140-M$139)*10)),1))</f>
        <v>8.5</v>
      </c>
      <c r="N48" s="2">
        <f>IF('Indicator Data'!AW50="No data","x",ROUND(IF('Indicator Data'!AW50&gt;N$140,0,IF('Indicator Data'!AW50&lt;N$139,10,(N$140-'Indicator Data'!AW50)/(N$140-N$139)*10)),1))</f>
        <v>8.1999999999999993</v>
      </c>
      <c r="O48" s="2">
        <f>IF('Indicator Data'!AX50="No data","x",ROUND(IF('Indicator Data'!AX50&gt;O$140,0,IF('Indicator Data'!AX50&lt;O$139,10,(O$140-'Indicator Data'!AX50)/(O$140-O$139)*10)),1))</f>
        <v>5.9</v>
      </c>
      <c r="P48" s="3">
        <f t="shared" si="4"/>
        <v>7.9</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9.6999999999999993</v>
      </c>
      <c r="S48" s="3">
        <f t="shared" si="5"/>
        <v>8.3000000000000007</v>
      </c>
      <c r="T48" s="2">
        <f>IF('Indicator Data'!X50="No data","x",ROUND(IF('Indicator Data'!X50&gt;T$140,0,IF('Indicator Data'!X50&lt;T$139,10,(T$140-'Indicator Data'!X50)/(T$140-T$139)*10)),1))</f>
        <v>9.6999999999999993</v>
      </c>
      <c r="U48" s="2">
        <f>IF('Indicator Data'!Y50="No data","x",ROUND(IF('Indicator Data'!Y50&gt;U$140,0,IF('Indicator Data'!Y50&lt;U$139,10,(U$140-'Indicator Data'!Y50)/(U$140-U$139)*10)),1))</f>
        <v>3</v>
      </c>
      <c r="V48" s="2">
        <f>IF('Indicator Data'!Z50="No data","x",ROUND(IF('Indicator Data'!Z50&gt;V$140,0,IF('Indicator Data'!Z50&lt;V$139,10,(V$140-'Indicator Data'!Z50)/(V$140-V$139)*10)),1))</f>
        <v>10</v>
      </c>
      <c r="W48" s="2">
        <f>IF('Indicator Data'!AE50="No data","x",ROUND(IF('Indicator Data'!AE50&gt;W$140,0,IF('Indicator Data'!AE50&lt;W$139,10,(W$140-'Indicator Data'!AE50)/(W$140-W$139)*10)),1))</f>
        <v>9.6</v>
      </c>
      <c r="X48" s="3">
        <f t="shared" si="6"/>
        <v>8.1</v>
      </c>
      <c r="Y48" s="5">
        <f t="shared" si="7"/>
        <v>8.1</v>
      </c>
      <c r="Z48" s="80"/>
    </row>
    <row r="49" spans="1:26" s="11" customFormat="1" x14ac:dyDescent="0.25">
      <c r="A49" s="11" t="s">
        <v>361</v>
      </c>
      <c r="B49" s="28" t="s">
        <v>10</v>
      </c>
      <c r="C49" s="28" t="s">
        <v>489</v>
      </c>
      <c r="D49" s="2">
        <f>IF('Indicator Data'!AR51="No data","x",ROUND(IF('Indicator Data'!AR51&gt;D$140,0,IF('Indicator Data'!AR51&lt;D$139,10,(D$140-'Indicator Data'!AR51)/(D$140-D$139)*10)),1))</f>
        <v>4.8</v>
      </c>
      <c r="E49" s="122">
        <f>('Indicator Data'!BE51+'Indicator Data'!BF51+'Indicator Data'!BG51)/'Indicator Data'!BD51*1000000</f>
        <v>0.41177753682331503</v>
      </c>
      <c r="F49" s="2">
        <f t="shared" si="0"/>
        <v>5.9</v>
      </c>
      <c r="G49" s="3">
        <f t="shared" si="1"/>
        <v>5.4</v>
      </c>
      <c r="H49" s="2">
        <f>IF('Indicator Data'!AT51="No data","x",ROUND(IF('Indicator Data'!AT51&gt;H$140,0,IF('Indicator Data'!AT51&lt;H$139,10,(H$140-'Indicator Data'!AT51)/(H$140-H$139)*10)),1))</f>
        <v>7.2</v>
      </c>
      <c r="I49" s="2">
        <f>IF('Indicator Data'!AS51="No data","x",ROUND(IF('Indicator Data'!AS51&gt;I$140,0,IF('Indicator Data'!AS51&lt;I$139,10,(I$140-'Indicator Data'!AS51)/(I$140-I$139)*10)),1))</f>
        <v>6.6</v>
      </c>
      <c r="J49" s="3">
        <f t="shared" si="2"/>
        <v>6.9</v>
      </c>
      <c r="K49" s="5">
        <f t="shared" si="3"/>
        <v>6.2</v>
      </c>
      <c r="L49" s="2">
        <f>IF('Indicator Data'!AV51="No data","x",ROUND(IF('Indicator Data'!AV51^2&gt;L$140,0,IF('Indicator Data'!AV51^2&lt;L$139,10,(L$140-'Indicator Data'!AV51^2)/(L$140-L$139)*10)),1))</f>
        <v>6.3</v>
      </c>
      <c r="M49" s="2">
        <f>IF(OR('Indicator Data'!AU51=0,'Indicator Data'!AU51="No data"),"x",ROUND(IF('Indicator Data'!AU51&gt;M$140,0,IF('Indicator Data'!AU51&lt;M$139,10,(M$140-'Indicator Data'!AU51)/(M$140-M$139)*10)),1))</f>
        <v>9.1</v>
      </c>
      <c r="N49" s="2">
        <f>IF('Indicator Data'!AW51="No data","x",ROUND(IF('Indicator Data'!AW51&gt;N$140,0,IF('Indicator Data'!AW51&lt;N$139,10,(N$140-'Indicator Data'!AW51)/(N$140-N$139)*10)),1))</f>
        <v>8.1999999999999993</v>
      </c>
      <c r="O49" s="2">
        <f>IF('Indicator Data'!AX51="No data","x",ROUND(IF('Indicator Data'!AX51&gt;O$140,0,IF('Indicator Data'!AX51&lt;O$139,10,(O$140-'Indicator Data'!AX51)/(O$140-O$139)*10)),1))</f>
        <v>5.9</v>
      </c>
      <c r="P49" s="3">
        <f t="shared" si="4"/>
        <v>7.4</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9.6999999999999993</v>
      </c>
      <c r="U49" s="2">
        <f>IF('Indicator Data'!Y51="No data","x",ROUND(IF('Indicator Data'!Y51&gt;U$140,0,IF('Indicator Data'!Y51&lt;U$139,10,(U$140-'Indicator Data'!Y51)/(U$140-U$139)*10)),1))</f>
        <v>2.1</v>
      </c>
      <c r="V49" s="2">
        <f>IF('Indicator Data'!Z51="No data","x",ROUND(IF('Indicator Data'!Z51&gt;V$140,0,IF('Indicator Data'!Z51&lt;V$139,10,(V$140-'Indicator Data'!Z51)/(V$140-V$139)*10)),1))</f>
        <v>7.6</v>
      </c>
      <c r="W49" s="2">
        <f>IF('Indicator Data'!AE51="No data","x",ROUND(IF('Indicator Data'!AE51&gt;W$140,0,IF('Indicator Data'!AE51&lt;W$139,10,(W$140-'Indicator Data'!AE51)/(W$140-W$139)*10)),1))</f>
        <v>9.6</v>
      </c>
      <c r="X49" s="3">
        <f t="shared" si="6"/>
        <v>7.3</v>
      </c>
      <c r="Y49" s="5">
        <f t="shared" si="7"/>
        <v>8.1999999999999993</v>
      </c>
      <c r="Z49" s="80"/>
    </row>
    <row r="50" spans="1:26" s="11" customFormat="1" x14ac:dyDescent="0.25">
      <c r="A50" s="11" t="s">
        <v>362</v>
      </c>
      <c r="B50" s="28" t="s">
        <v>10</v>
      </c>
      <c r="C50" s="28" t="s">
        <v>490</v>
      </c>
      <c r="D50" s="2">
        <f>IF('Indicator Data'!AR52="No data","x",ROUND(IF('Indicator Data'!AR52&gt;D$140,0,IF('Indicator Data'!AR52&lt;D$139,10,(D$140-'Indicator Data'!AR52)/(D$140-D$139)*10)),1))</f>
        <v>4.8</v>
      </c>
      <c r="E50" s="122">
        <f>('Indicator Data'!BE52+'Indicator Data'!BF52+'Indicator Data'!BG52)/'Indicator Data'!BD52*1000000</f>
        <v>0.41177753682331503</v>
      </c>
      <c r="F50" s="2">
        <f t="shared" si="0"/>
        <v>5.9</v>
      </c>
      <c r="G50" s="3">
        <f t="shared" si="1"/>
        <v>5.4</v>
      </c>
      <c r="H50" s="2">
        <f>IF('Indicator Data'!AT52="No data","x",ROUND(IF('Indicator Data'!AT52&gt;H$140,0,IF('Indicator Data'!AT52&lt;H$139,10,(H$140-'Indicator Data'!AT52)/(H$140-H$139)*10)),1))</f>
        <v>7.2</v>
      </c>
      <c r="I50" s="2">
        <f>IF('Indicator Data'!AS52="No data","x",ROUND(IF('Indicator Data'!AS52&gt;I$140,0,IF('Indicator Data'!AS52&lt;I$139,10,(I$140-'Indicator Data'!AS52)/(I$140-I$139)*10)),1))</f>
        <v>6.6</v>
      </c>
      <c r="J50" s="3">
        <f t="shared" si="2"/>
        <v>6.9</v>
      </c>
      <c r="K50" s="5">
        <f t="shared" si="3"/>
        <v>6.2</v>
      </c>
      <c r="L50" s="2">
        <f>IF('Indicator Data'!AV52="No data","x",ROUND(IF('Indicator Data'!AV52^2&gt;L$140,0,IF('Indicator Data'!AV52^2&lt;L$139,10,(L$140-'Indicator Data'!AV52^2)/(L$140-L$139)*10)),1))</f>
        <v>7.9</v>
      </c>
      <c r="M50" s="2">
        <f>IF(OR('Indicator Data'!AU52=0,'Indicator Data'!AU52="No data"),"x",ROUND(IF('Indicator Data'!AU52&gt;M$140,0,IF('Indicator Data'!AU52&lt;M$139,10,(M$140-'Indicator Data'!AU52)/(M$140-M$139)*10)),1))</f>
        <v>8.6999999999999993</v>
      </c>
      <c r="N50" s="2">
        <f>IF('Indicator Data'!AW52="No data","x",ROUND(IF('Indicator Data'!AW52&gt;N$140,0,IF('Indicator Data'!AW52&lt;N$139,10,(N$140-'Indicator Data'!AW52)/(N$140-N$139)*10)),1))</f>
        <v>8.1999999999999993</v>
      </c>
      <c r="O50" s="2">
        <f>IF('Indicator Data'!AX52="No data","x",ROUND(IF('Indicator Data'!AX52&gt;O$140,0,IF('Indicator Data'!AX52&lt;O$139,10,(O$140-'Indicator Data'!AX52)/(O$140-O$139)*10)),1))</f>
        <v>5.9</v>
      </c>
      <c r="P50" s="3">
        <f t="shared" si="4"/>
        <v>7.7</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9.3000000000000007</v>
      </c>
      <c r="S50" s="3">
        <f t="shared" si="5"/>
        <v>9.5</v>
      </c>
      <c r="T50" s="2">
        <f>IF('Indicator Data'!X52="No data","x",ROUND(IF('Indicator Data'!X52&gt;T$140,0,IF('Indicator Data'!X52&lt;T$139,10,(T$140-'Indicator Data'!X52)/(T$140-T$139)*10)),1))</f>
        <v>9.6999999999999993</v>
      </c>
      <c r="U50" s="2">
        <f>IF('Indicator Data'!Y52="No data","x",ROUND(IF('Indicator Data'!Y52&gt;U$140,0,IF('Indicator Data'!Y52&lt;U$139,10,(U$140-'Indicator Data'!Y52)/(U$140-U$139)*10)),1))</f>
        <v>1.2</v>
      </c>
      <c r="V50" s="2">
        <f>IF('Indicator Data'!Z52="No data","x",ROUND(IF('Indicator Data'!Z52&gt;V$140,0,IF('Indicator Data'!Z52&lt;V$139,10,(V$140-'Indicator Data'!Z52)/(V$140-V$139)*10)),1))</f>
        <v>7.4</v>
      </c>
      <c r="W50" s="2">
        <f>IF('Indicator Data'!AE52="No data","x",ROUND(IF('Indicator Data'!AE52&gt;W$140,0,IF('Indicator Data'!AE52&lt;W$139,10,(W$140-'Indicator Data'!AE52)/(W$140-W$139)*10)),1))</f>
        <v>9.6</v>
      </c>
      <c r="X50" s="3">
        <f t="shared" si="6"/>
        <v>7</v>
      </c>
      <c r="Y50" s="5">
        <f t="shared" si="7"/>
        <v>8.1</v>
      </c>
      <c r="Z50" s="80"/>
    </row>
    <row r="51" spans="1:26" s="11" customFormat="1" x14ac:dyDescent="0.25">
      <c r="A51" s="11" t="s">
        <v>372</v>
      </c>
      <c r="B51" s="28" t="s">
        <v>10</v>
      </c>
      <c r="C51" s="28" t="s">
        <v>500</v>
      </c>
      <c r="D51" s="2">
        <f>IF('Indicator Data'!AR53="No data","x",ROUND(IF('Indicator Data'!AR53&gt;D$140,0,IF('Indicator Data'!AR53&lt;D$139,10,(D$140-'Indicator Data'!AR53)/(D$140-D$139)*10)),1))</f>
        <v>4.8</v>
      </c>
      <c r="E51" s="122">
        <f>('Indicator Data'!BE53+'Indicator Data'!BF53+'Indicator Data'!BG53)/'Indicator Data'!BD53*1000000</f>
        <v>0.41177753682331503</v>
      </c>
      <c r="F51" s="2">
        <f t="shared" si="0"/>
        <v>5.9</v>
      </c>
      <c r="G51" s="3">
        <f t="shared" si="1"/>
        <v>5.4</v>
      </c>
      <c r="H51" s="2">
        <f>IF('Indicator Data'!AT53="No data","x",ROUND(IF('Indicator Data'!AT53&gt;H$140,0,IF('Indicator Data'!AT53&lt;H$139,10,(H$140-'Indicator Data'!AT53)/(H$140-H$139)*10)),1))</f>
        <v>7.2</v>
      </c>
      <c r="I51" s="2">
        <f>IF('Indicator Data'!AS53="No data","x",ROUND(IF('Indicator Data'!AS53&gt;I$140,0,IF('Indicator Data'!AS53&lt;I$139,10,(I$140-'Indicator Data'!AS53)/(I$140-I$139)*10)),1))</f>
        <v>6.6</v>
      </c>
      <c r="J51" s="3">
        <f t="shared" si="2"/>
        <v>6.9</v>
      </c>
      <c r="K51" s="5">
        <f t="shared" si="3"/>
        <v>6.2</v>
      </c>
      <c r="L51" s="2">
        <f>IF('Indicator Data'!AV53="No data","x",ROUND(IF('Indicator Data'!AV53^2&gt;L$140,0,IF('Indicator Data'!AV53^2&lt;L$139,10,(L$140-'Indicator Data'!AV53^2)/(L$140-L$139)*10)),1))</f>
        <v>3.4</v>
      </c>
      <c r="M51" s="2">
        <f>IF(OR('Indicator Data'!AU53=0,'Indicator Data'!AU53="No data"),"x",ROUND(IF('Indicator Data'!AU53&gt;M$140,0,IF('Indicator Data'!AU53&lt;M$139,10,(M$140-'Indicator Data'!AU53)/(M$140-M$139)*10)),1))</f>
        <v>1.9</v>
      </c>
      <c r="N51" s="2">
        <f>IF('Indicator Data'!AW53="No data","x",ROUND(IF('Indicator Data'!AW53&gt;N$140,0,IF('Indicator Data'!AW53&lt;N$139,10,(N$140-'Indicator Data'!AW53)/(N$140-N$139)*10)),1))</f>
        <v>8.1999999999999993</v>
      </c>
      <c r="O51" s="2">
        <f>IF('Indicator Data'!AX53="No data","x",ROUND(IF('Indicator Data'!AX53&gt;O$140,0,IF('Indicator Data'!AX53&lt;O$139,10,(O$140-'Indicator Data'!AX53)/(O$140-O$139)*10)),1))</f>
        <v>5.9</v>
      </c>
      <c r="P51" s="3">
        <f t="shared" si="4"/>
        <v>4.9000000000000004</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4.4000000000000004</v>
      </c>
      <c r="S51" s="3">
        <f t="shared" si="5"/>
        <v>3.4</v>
      </c>
      <c r="T51" s="2">
        <f>IF('Indicator Data'!X53="No data","x",ROUND(IF('Indicator Data'!X53&gt;T$140,0,IF('Indicator Data'!X53&lt;T$139,10,(T$140-'Indicator Data'!X53)/(T$140-T$139)*10)),1))</f>
        <v>9.6999999999999993</v>
      </c>
      <c r="U51" s="2">
        <f>IF('Indicator Data'!Y53="No data","x",ROUND(IF('Indicator Data'!Y53&gt;U$140,0,IF('Indicator Data'!Y53&lt;U$139,10,(U$140-'Indicator Data'!Y53)/(U$140-U$139)*10)),1))</f>
        <v>0.3</v>
      </c>
      <c r="V51" s="2">
        <f>IF('Indicator Data'!Z53="No data","x",ROUND(IF('Indicator Data'!Z53&gt;V$140,0,IF('Indicator Data'!Z53&lt;V$139,10,(V$140-'Indicator Data'!Z53)/(V$140-V$139)*10)),1))</f>
        <v>1.8</v>
      </c>
      <c r="W51" s="2">
        <f>IF('Indicator Data'!AE53="No data","x",ROUND(IF('Indicator Data'!AE53&gt;W$140,0,IF('Indicator Data'!AE53&lt;W$139,10,(W$140-'Indicator Data'!AE53)/(W$140-W$139)*10)),1))</f>
        <v>9.6</v>
      </c>
      <c r="X51" s="3">
        <f t="shared" si="6"/>
        <v>5.4</v>
      </c>
      <c r="Y51" s="5">
        <f t="shared" si="7"/>
        <v>4.5999999999999996</v>
      </c>
      <c r="Z51" s="80"/>
    </row>
    <row r="52" spans="1:26" s="11" customFormat="1" x14ac:dyDescent="0.25">
      <c r="A52" s="11" t="s">
        <v>373</v>
      </c>
      <c r="B52" s="28" t="s">
        <v>10</v>
      </c>
      <c r="C52" s="28" t="s">
        <v>501</v>
      </c>
      <c r="D52" s="2">
        <f>IF('Indicator Data'!AR54="No data","x",ROUND(IF('Indicator Data'!AR54&gt;D$140,0,IF('Indicator Data'!AR54&lt;D$139,10,(D$140-'Indicator Data'!AR54)/(D$140-D$139)*10)),1))</f>
        <v>4.8</v>
      </c>
      <c r="E52" s="122">
        <f>('Indicator Data'!BE54+'Indicator Data'!BF54+'Indicator Data'!BG54)/'Indicator Data'!BD54*1000000</f>
        <v>0.41177753682331503</v>
      </c>
      <c r="F52" s="2">
        <f t="shared" si="0"/>
        <v>5.9</v>
      </c>
      <c r="G52" s="3">
        <f t="shared" si="1"/>
        <v>5.4</v>
      </c>
      <c r="H52" s="2">
        <f>IF('Indicator Data'!AT54="No data","x",ROUND(IF('Indicator Data'!AT54&gt;H$140,0,IF('Indicator Data'!AT54&lt;H$139,10,(H$140-'Indicator Data'!AT54)/(H$140-H$139)*10)),1))</f>
        <v>7.2</v>
      </c>
      <c r="I52" s="2">
        <f>IF('Indicator Data'!AS54="No data","x",ROUND(IF('Indicator Data'!AS54&gt;I$140,0,IF('Indicator Data'!AS54&lt;I$139,10,(I$140-'Indicator Data'!AS54)/(I$140-I$139)*10)),1))</f>
        <v>6.6</v>
      </c>
      <c r="J52" s="3">
        <f t="shared" si="2"/>
        <v>6.9</v>
      </c>
      <c r="K52" s="5">
        <f t="shared" si="3"/>
        <v>6.2</v>
      </c>
      <c r="L52" s="2">
        <f>IF('Indicator Data'!AV54="No data","x",ROUND(IF('Indicator Data'!AV54^2&gt;L$140,0,IF('Indicator Data'!AV54^2&lt;L$139,10,(L$140-'Indicator Data'!AV54^2)/(L$140-L$139)*10)),1))</f>
        <v>3.6</v>
      </c>
      <c r="M52" s="2">
        <f>IF(OR('Indicator Data'!AU54=0,'Indicator Data'!AU54="No data"),"x",ROUND(IF('Indicator Data'!AU54&gt;M$140,0,IF('Indicator Data'!AU54&lt;M$139,10,(M$140-'Indicator Data'!AU54)/(M$140-M$139)*10)),1))</f>
        <v>1</v>
      </c>
      <c r="N52" s="2">
        <f>IF('Indicator Data'!AW54="No data","x",ROUND(IF('Indicator Data'!AW54&gt;N$140,0,IF('Indicator Data'!AW54&lt;N$139,10,(N$140-'Indicator Data'!AW54)/(N$140-N$139)*10)),1))</f>
        <v>8.1999999999999993</v>
      </c>
      <c r="O52" s="2">
        <f>IF('Indicator Data'!AX54="No data","x",ROUND(IF('Indicator Data'!AX54&gt;O$140,0,IF('Indicator Data'!AX54&lt;O$139,10,(O$140-'Indicator Data'!AX54)/(O$140-O$139)*10)),1))</f>
        <v>5.9</v>
      </c>
      <c r="P52" s="3">
        <f t="shared" si="4"/>
        <v>4.7</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7.6</v>
      </c>
      <c r="S52" s="3">
        <f t="shared" si="5"/>
        <v>5.2</v>
      </c>
      <c r="T52" s="2">
        <f>IF('Indicator Data'!X54="No data","x",ROUND(IF('Indicator Data'!X54&gt;T$140,0,IF('Indicator Data'!X54&lt;T$139,10,(T$140-'Indicator Data'!X54)/(T$140-T$139)*10)),1))</f>
        <v>9.6999999999999993</v>
      </c>
      <c r="U52" s="2">
        <f>IF('Indicator Data'!Y54="No data","x",ROUND(IF('Indicator Data'!Y54&gt;U$140,0,IF('Indicator Data'!Y54&lt;U$139,10,(U$140-'Indicator Data'!Y54)/(U$140-U$139)*10)),1))</f>
        <v>0.8</v>
      </c>
      <c r="V52" s="2">
        <f>IF('Indicator Data'!Z54="No data","x",ROUND(IF('Indicator Data'!Z54&gt;V$140,0,IF('Indicator Data'!Z54&lt;V$139,10,(V$140-'Indicator Data'!Z54)/(V$140-V$139)*10)),1))</f>
        <v>4.7</v>
      </c>
      <c r="W52" s="2">
        <f>IF('Indicator Data'!AE54="No data","x",ROUND(IF('Indicator Data'!AE54&gt;W$140,0,IF('Indicator Data'!AE54&lt;W$139,10,(W$140-'Indicator Data'!AE54)/(W$140-W$139)*10)),1))</f>
        <v>9.6</v>
      </c>
      <c r="X52" s="3">
        <f t="shared" si="6"/>
        <v>6.2</v>
      </c>
      <c r="Y52" s="5">
        <f t="shared" si="7"/>
        <v>5.4</v>
      </c>
      <c r="Z52" s="80"/>
    </row>
    <row r="53" spans="1:26" s="11" customFormat="1" x14ac:dyDescent="0.25">
      <c r="A53" s="11" t="s">
        <v>369</v>
      </c>
      <c r="B53" s="28" t="s">
        <v>10</v>
      </c>
      <c r="C53" s="28" t="s">
        <v>497</v>
      </c>
      <c r="D53" s="2">
        <f>IF('Indicator Data'!AR55="No data","x",ROUND(IF('Indicator Data'!AR55&gt;D$140,0,IF('Indicator Data'!AR55&lt;D$139,10,(D$140-'Indicator Data'!AR55)/(D$140-D$139)*10)),1))</f>
        <v>4.8</v>
      </c>
      <c r="E53" s="122">
        <f>('Indicator Data'!BE55+'Indicator Data'!BF55+'Indicator Data'!BG55)/'Indicator Data'!BD55*1000000</f>
        <v>0.41177753682331503</v>
      </c>
      <c r="F53" s="2">
        <f t="shared" si="0"/>
        <v>5.9</v>
      </c>
      <c r="G53" s="3">
        <f t="shared" si="1"/>
        <v>5.4</v>
      </c>
      <c r="H53" s="2">
        <f>IF('Indicator Data'!AT55="No data","x",ROUND(IF('Indicator Data'!AT55&gt;H$140,0,IF('Indicator Data'!AT55&lt;H$139,10,(H$140-'Indicator Data'!AT55)/(H$140-H$139)*10)),1))</f>
        <v>7.2</v>
      </c>
      <c r="I53" s="2">
        <f>IF('Indicator Data'!AS55="No data","x",ROUND(IF('Indicator Data'!AS55&gt;I$140,0,IF('Indicator Data'!AS55&lt;I$139,10,(I$140-'Indicator Data'!AS55)/(I$140-I$139)*10)),1))</f>
        <v>6.6</v>
      </c>
      <c r="J53" s="3">
        <f t="shared" si="2"/>
        <v>6.9</v>
      </c>
      <c r="K53" s="5">
        <f t="shared" si="3"/>
        <v>6.2</v>
      </c>
      <c r="L53" s="2">
        <f>IF('Indicator Data'!AV55="No data","x",ROUND(IF('Indicator Data'!AV55^2&gt;L$140,0,IF('Indicator Data'!AV55^2&lt;L$139,10,(L$140-'Indicator Data'!AV55^2)/(L$140-L$139)*10)),1))</f>
        <v>5</v>
      </c>
      <c r="M53" s="2">
        <f>IF(OR('Indicator Data'!AU55=0,'Indicator Data'!AU55="No data"),"x",ROUND(IF('Indicator Data'!AU55&gt;M$140,0,IF('Indicator Data'!AU55&lt;M$139,10,(M$140-'Indicator Data'!AU55)/(M$140-M$139)*10)),1))</f>
        <v>7.5</v>
      </c>
      <c r="N53" s="2">
        <f>IF('Indicator Data'!AW55="No data","x",ROUND(IF('Indicator Data'!AW55&gt;N$140,0,IF('Indicator Data'!AW55&lt;N$139,10,(N$140-'Indicator Data'!AW55)/(N$140-N$139)*10)),1))</f>
        <v>8.1999999999999993</v>
      </c>
      <c r="O53" s="2">
        <f>IF('Indicator Data'!AX55="No data","x",ROUND(IF('Indicator Data'!AX55&gt;O$140,0,IF('Indicator Data'!AX55&lt;O$139,10,(O$140-'Indicator Data'!AX55)/(O$140-O$139)*10)),1))</f>
        <v>5.9</v>
      </c>
      <c r="P53" s="3">
        <f t="shared" si="4"/>
        <v>6.7</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6.6</v>
      </c>
      <c r="S53" s="3">
        <f t="shared" si="5"/>
        <v>6.6</v>
      </c>
      <c r="T53" s="2">
        <f>IF('Indicator Data'!X55="No data","x",ROUND(IF('Indicator Data'!X55&gt;T$140,0,IF('Indicator Data'!X55&lt;T$139,10,(T$140-'Indicator Data'!X55)/(T$140-T$139)*10)),1))</f>
        <v>9.6999999999999993</v>
      </c>
      <c r="U53" s="2">
        <f>IF('Indicator Data'!Y55="No data","x",ROUND(IF('Indicator Data'!Y55&gt;U$140,0,IF('Indicator Data'!Y55&lt;U$139,10,(U$140-'Indicator Data'!Y55)/(U$140-U$139)*10)),1))</f>
        <v>0.2</v>
      </c>
      <c r="V53" s="2">
        <f>IF('Indicator Data'!Z55="No data","x",ROUND(IF('Indicator Data'!Z55&gt;V$140,0,IF('Indicator Data'!Z55&lt;V$139,10,(V$140-'Indicator Data'!Z55)/(V$140-V$139)*10)),1))</f>
        <v>4.9000000000000004</v>
      </c>
      <c r="W53" s="2">
        <f>IF('Indicator Data'!AE55="No data","x",ROUND(IF('Indicator Data'!AE55&gt;W$140,0,IF('Indicator Data'!AE55&lt;W$139,10,(W$140-'Indicator Data'!AE55)/(W$140-W$139)*10)),1))</f>
        <v>9.6</v>
      </c>
      <c r="X53" s="3">
        <f t="shared" si="6"/>
        <v>6.1</v>
      </c>
      <c r="Y53" s="5">
        <f t="shared" si="7"/>
        <v>6.5</v>
      </c>
      <c r="Z53" s="80"/>
    </row>
    <row r="54" spans="1:26" s="11" customFormat="1" x14ac:dyDescent="0.25">
      <c r="A54" s="11" t="s">
        <v>371</v>
      </c>
      <c r="B54" s="28" t="s">
        <v>10</v>
      </c>
      <c r="C54" s="28" t="s">
        <v>499</v>
      </c>
      <c r="D54" s="2">
        <f>IF('Indicator Data'!AR56="No data","x",ROUND(IF('Indicator Data'!AR56&gt;D$140,0,IF('Indicator Data'!AR56&lt;D$139,10,(D$140-'Indicator Data'!AR56)/(D$140-D$139)*10)),1))</f>
        <v>4.8</v>
      </c>
      <c r="E54" s="122">
        <f>('Indicator Data'!BE56+'Indicator Data'!BF56+'Indicator Data'!BG56)/'Indicator Data'!BD56*1000000</f>
        <v>0.41177753682331503</v>
      </c>
      <c r="F54" s="2">
        <f t="shared" si="0"/>
        <v>5.9</v>
      </c>
      <c r="G54" s="3">
        <f t="shared" si="1"/>
        <v>5.4</v>
      </c>
      <c r="H54" s="2">
        <f>IF('Indicator Data'!AT56="No data","x",ROUND(IF('Indicator Data'!AT56&gt;H$140,0,IF('Indicator Data'!AT56&lt;H$139,10,(H$140-'Indicator Data'!AT56)/(H$140-H$139)*10)),1))</f>
        <v>7.2</v>
      </c>
      <c r="I54" s="2">
        <f>IF('Indicator Data'!AS56="No data","x",ROUND(IF('Indicator Data'!AS56&gt;I$140,0,IF('Indicator Data'!AS56&lt;I$139,10,(I$140-'Indicator Data'!AS56)/(I$140-I$139)*10)),1))</f>
        <v>6.6</v>
      </c>
      <c r="J54" s="3">
        <f t="shared" si="2"/>
        <v>6.9</v>
      </c>
      <c r="K54" s="5">
        <f t="shared" si="3"/>
        <v>6.2</v>
      </c>
      <c r="L54" s="2">
        <f>IF('Indicator Data'!AV56="No data","x",ROUND(IF('Indicator Data'!AV56^2&gt;L$140,0,IF('Indicator Data'!AV56^2&lt;L$139,10,(L$140-'Indicator Data'!AV56^2)/(L$140-L$139)*10)),1))</f>
        <v>2.1</v>
      </c>
      <c r="M54" s="2">
        <f>IF(OR('Indicator Data'!AU56=0,'Indicator Data'!AU56="No data"),"x",ROUND(IF('Indicator Data'!AU56&gt;M$140,0,IF('Indicator Data'!AU56&lt;M$139,10,(M$140-'Indicator Data'!AU56)/(M$140-M$139)*10)),1))</f>
        <v>0.5</v>
      </c>
      <c r="N54" s="2">
        <f>IF('Indicator Data'!AW56="No data","x",ROUND(IF('Indicator Data'!AW56&gt;N$140,0,IF('Indicator Data'!AW56&lt;N$139,10,(N$140-'Indicator Data'!AW56)/(N$140-N$139)*10)),1))</f>
        <v>8.1999999999999993</v>
      </c>
      <c r="O54" s="2">
        <f>IF('Indicator Data'!AX56="No data","x",ROUND(IF('Indicator Data'!AX56&gt;O$140,0,IF('Indicator Data'!AX56&lt;O$139,10,(O$140-'Indicator Data'!AX56)/(O$140-O$139)*10)),1))</f>
        <v>5.9</v>
      </c>
      <c r="P54" s="3">
        <f t="shared" si="4"/>
        <v>4.2</v>
      </c>
      <c r="Q54" s="2">
        <f>IF('Indicator Data'!AY56="No data","x",ROUND(IF('Indicator Data'!AY56&gt;Q$140,0,IF('Indicator Data'!AY56&lt;Q$139,10,(Q$140-'Indicator Data'!AY56)/(Q$140-Q$139)*10)),1))</f>
        <v>1</v>
      </c>
      <c r="R54" s="2">
        <f>IF('Indicator Data'!AZ56="No data","x",ROUND(IF('Indicator Data'!AZ56&gt;R$140,0,IF('Indicator Data'!AZ56&lt;R$139,10,(R$140-'Indicator Data'!AZ56)/(R$140-R$139)*10)),1))</f>
        <v>10</v>
      </c>
      <c r="S54" s="3">
        <f t="shared" si="5"/>
        <v>5.5</v>
      </c>
      <c r="T54" s="2">
        <f>IF('Indicator Data'!X56="No data","x",ROUND(IF('Indicator Data'!X56&gt;T$140,0,IF('Indicator Data'!X56&lt;T$139,10,(T$140-'Indicator Data'!X56)/(T$140-T$139)*10)),1))</f>
        <v>9.6999999999999993</v>
      </c>
      <c r="U54" s="2">
        <f>IF('Indicator Data'!Y56="No data","x",ROUND(IF('Indicator Data'!Y56&gt;U$140,0,IF('Indicator Data'!Y56&lt;U$139,10,(U$140-'Indicator Data'!Y56)/(U$140-U$139)*10)),1))</f>
        <v>0.5</v>
      </c>
      <c r="V54" s="2">
        <f>IF('Indicator Data'!Z56="No data","x",ROUND(IF('Indicator Data'!Z56&gt;V$140,0,IF('Indicator Data'!Z56&lt;V$139,10,(V$140-'Indicator Data'!Z56)/(V$140-V$139)*10)),1))</f>
        <v>4.5999999999999996</v>
      </c>
      <c r="W54" s="2">
        <f>IF('Indicator Data'!AE56="No data","x",ROUND(IF('Indicator Data'!AE56&gt;W$140,0,IF('Indicator Data'!AE56&lt;W$139,10,(W$140-'Indicator Data'!AE56)/(W$140-W$139)*10)),1))</f>
        <v>9.6</v>
      </c>
      <c r="X54" s="3">
        <f t="shared" si="6"/>
        <v>6.1</v>
      </c>
      <c r="Y54" s="5">
        <f t="shared" si="7"/>
        <v>5.3</v>
      </c>
      <c r="Z54" s="80"/>
    </row>
    <row r="55" spans="1:26" s="11" customFormat="1" x14ac:dyDescent="0.25">
      <c r="A55" s="11" t="s">
        <v>366</v>
      </c>
      <c r="B55" s="28" t="s">
        <v>10</v>
      </c>
      <c r="C55" s="28" t="s">
        <v>494</v>
      </c>
      <c r="D55" s="2">
        <f>IF('Indicator Data'!AR57="No data","x",ROUND(IF('Indicator Data'!AR57&gt;D$140,0,IF('Indicator Data'!AR57&lt;D$139,10,(D$140-'Indicator Data'!AR57)/(D$140-D$139)*10)),1))</f>
        <v>4.8</v>
      </c>
      <c r="E55" s="122">
        <f>('Indicator Data'!BE57+'Indicator Data'!BF57+'Indicator Data'!BG57)/'Indicator Data'!BD57*1000000</f>
        <v>0.41177753682331503</v>
      </c>
      <c r="F55" s="2">
        <f t="shared" si="0"/>
        <v>5.9</v>
      </c>
      <c r="G55" s="3">
        <f t="shared" si="1"/>
        <v>5.4</v>
      </c>
      <c r="H55" s="2">
        <f>IF('Indicator Data'!AT57="No data","x",ROUND(IF('Indicator Data'!AT57&gt;H$140,0,IF('Indicator Data'!AT57&lt;H$139,10,(H$140-'Indicator Data'!AT57)/(H$140-H$139)*10)),1))</f>
        <v>7.2</v>
      </c>
      <c r="I55" s="2">
        <f>IF('Indicator Data'!AS57="No data","x",ROUND(IF('Indicator Data'!AS57&gt;I$140,0,IF('Indicator Data'!AS57&lt;I$139,10,(I$140-'Indicator Data'!AS57)/(I$140-I$139)*10)),1))</f>
        <v>6.6</v>
      </c>
      <c r="J55" s="3">
        <f t="shared" si="2"/>
        <v>6.9</v>
      </c>
      <c r="K55" s="5">
        <f t="shared" si="3"/>
        <v>6.2</v>
      </c>
      <c r="L55" s="2">
        <f>IF('Indicator Data'!AV57="No data","x",ROUND(IF('Indicator Data'!AV57^2&gt;L$140,0,IF('Indicator Data'!AV57^2&lt;L$139,10,(L$140-'Indicator Data'!AV57^2)/(L$140-L$139)*10)),1))</f>
        <v>3.7</v>
      </c>
      <c r="M55" s="2">
        <f>IF(OR('Indicator Data'!AU57=0,'Indicator Data'!AU57="No data"),"x",ROUND(IF('Indicator Data'!AU57&gt;M$140,0,IF('Indicator Data'!AU57&lt;M$139,10,(M$140-'Indicator Data'!AU57)/(M$140-M$139)*10)),1))</f>
        <v>7.2</v>
      </c>
      <c r="N55" s="2">
        <f>IF('Indicator Data'!AW57="No data","x",ROUND(IF('Indicator Data'!AW57&gt;N$140,0,IF('Indicator Data'!AW57&lt;N$139,10,(N$140-'Indicator Data'!AW57)/(N$140-N$139)*10)),1))</f>
        <v>8.1999999999999993</v>
      </c>
      <c r="O55" s="2">
        <f>IF('Indicator Data'!AX57="No data","x",ROUND(IF('Indicator Data'!AX57&gt;O$140,0,IF('Indicator Data'!AX57&lt;O$139,10,(O$140-'Indicator Data'!AX57)/(O$140-O$139)*10)),1))</f>
        <v>5.9</v>
      </c>
      <c r="P55" s="3">
        <f t="shared" si="4"/>
        <v>6.3</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9.6999999999999993</v>
      </c>
      <c r="U55" s="2">
        <f>IF('Indicator Data'!Y57="No data","x",ROUND(IF('Indicator Data'!Y57&gt;U$140,0,IF('Indicator Data'!Y57&lt;U$139,10,(U$140-'Indicator Data'!Y57)/(U$140-U$139)*10)),1))</f>
        <v>1.4</v>
      </c>
      <c r="V55" s="2">
        <f>IF('Indicator Data'!Z57="No data","x",ROUND(IF('Indicator Data'!Z57&gt;V$140,0,IF('Indicator Data'!Z57&lt;V$139,10,(V$140-'Indicator Data'!Z57)/(V$140-V$139)*10)),1))</f>
        <v>4.5</v>
      </c>
      <c r="W55" s="2">
        <f>IF('Indicator Data'!AE57="No data","x",ROUND(IF('Indicator Data'!AE57&gt;W$140,0,IF('Indicator Data'!AE57&lt;W$139,10,(W$140-'Indicator Data'!AE57)/(W$140-W$139)*10)),1))</f>
        <v>9.6</v>
      </c>
      <c r="X55" s="3">
        <f t="shared" si="6"/>
        <v>6.3</v>
      </c>
      <c r="Y55" s="5">
        <f t="shared" si="7"/>
        <v>5.7</v>
      </c>
      <c r="Z55" s="80"/>
    </row>
    <row r="56" spans="1:26" s="11" customFormat="1" x14ac:dyDescent="0.25">
      <c r="A56" s="11" t="s">
        <v>374</v>
      </c>
      <c r="B56" s="28" t="s">
        <v>12</v>
      </c>
      <c r="C56" s="28" t="s">
        <v>502</v>
      </c>
      <c r="D56" s="2">
        <f>IF('Indicator Data'!AR58="No data","x",ROUND(IF('Indicator Data'!AR58&gt;D$140,0,IF('Indicator Data'!AR58&lt;D$139,10,(D$140-'Indicator Data'!AR58)/(D$140-D$139)*10)),1))</f>
        <v>5.3</v>
      </c>
      <c r="E56" s="122">
        <f>('Indicator Data'!BE58+'Indicator Data'!BF58+'Indicator Data'!BG58)/'Indicator Data'!BD58*1000000</f>
        <v>0.14351734155502194</v>
      </c>
      <c r="F56" s="2">
        <f t="shared" si="0"/>
        <v>8.6</v>
      </c>
      <c r="G56" s="3">
        <f t="shared" si="1"/>
        <v>7</v>
      </c>
      <c r="H56" s="2">
        <f>IF('Indicator Data'!AT58="No data","x",ROUND(IF('Indicator Data'!AT58&gt;H$140,0,IF('Indicator Data'!AT58&lt;H$139,10,(H$140-'Indicator Data'!AT58)/(H$140-H$139)*10)),1))</f>
        <v>6.7</v>
      </c>
      <c r="I56" s="2">
        <f>IF('Indicator Data'!AS58="No data","x",ROUND(IF('Indicator Data'!AS58&gt;I$140,0,IF('Indicator Data'!AS58&lt;I$139,10,(I$140-'Indicator Data'!AS58)/(I$140-I$139)*10)),1))</f>
        <v>6.2</v>
      </c>
      <c r="J56" s="3">
        <f t="shared" si="2"/>
        <v>6.5</v>
      </c>
      <c r="K56" s="5">
        <f t="shared" si="3"/>
        <v>6.8</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6.7</v>
      </c>
      <c r="N56" s="2">
        <f>IF('Indicator Data'!AW58="No data","x",ROUND(IF('Indicator Data'!AW58&gt;N$140,0,IF('Indicator Data'!AW58&lt;N$139,10,(N$140-'Indicator Data'!AW58)/(N$140-N$139)*10)),1))</f>
        <v>9.6</v>
      </c>
      <c r="O56" s="2">
        <f>IF('Indicator Data'!AX58="No data","x",ROUND(IF('Indicator Data'!AX58&gt;O$140,0,IF('Indicator Data'!AX58&lt;O$139,10,(O$140-'Indicator Data'!AX58)/(O$140-O$139)*10)),1))</f>
        <v>8.1</v>
      </c>
      <c r="P56" s="3">
        <f t="shared" si="4"/>
        <v>8.6</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5.0999999999999996</v>
      </c>
      <c r="S56" s="3">
        <f t="shared" si="5"/>
        <v>6.4</v>
      </c>
      <c r="T56" s="2">
        <f>IF('Indicator Data'!X58="No data","x",ROUND(IF('Indicator Data'!X58&gt;T$140,0,IF('Indicator Data'!X58&lt;T$139,10,(T$140-'Indicator Data'!X58)/(T$140-T$139)*10)),1))</f>
        <v>10</v>
      </c>
      <c r="U56" s="2">
        <f>IF('Indicator Data'!Y58="No data","x",ROUND(IF('Indicator Data'!Y58&gt;U$140,0,IF('Indicator Data'!Y58&lt;U$139,10,(U$140-'Indicator Data'!Y58)/(U$140-U$139)*10)),1))</f>
        <v>0.8</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5.9</v>
      </c>
      <c r="Y56" s="5">
        <f t="shared" si="7"/>
        <v>7</v>
      </c>
      <c r="Z56" s="80"/>
    </row>
    <row r="57" spans="1:26" s="11" customFormat="1" x14ac:dyDescent="0.25">
      <c r="A57" s="11" t="s">
        <v>375</v>
      </c>
      <c r="B57" s="28" t="s">
        <v>12</v>
      </c>
      <c r="C57" s="28" t="s">
        <v>503</v>
      </c>
      <c r="D57" s="2">
        <f>IF('Indicator Data'!AR59="No data","x",ROUND(IF('Indicator Data'!AR59&gt;D$140,0,IF('Indicator Data'!AR59&lt;D$139,10,(D$140-'Indicator Data'!AR59)/(D$140-D$139)*10)),1))</f>
        <v>5.3</v>
      </c>
      <c r="E57" s="122">
        <f>('Indicator Data'!BE59+'Indicator Data'!BF59+'Indicator Data'!BG59)/'Indicator Data'!BD59*1000000</f>
        <v>0.14351734155502194</v>
      </c>
      <c r="F57" s="2">
        <f t="shared" si="0"/>
        <v>8.6</v>
      </c>
      <c r="G57" s="3">
        <f t="shared" si="1"/>
        <v>7</v>
      </c>
      <c r="H57" s="2">
        <f>IF('Indicator Data'!AT59="No data","x",ROUND(IF('Indicator Data'!AT59&gt;H$140,0,IF('Indicator Data'!AT59&lt;H$139,10,(H$140-'Indicator Data'!AT59)/(H$140-H$139)*10)),1))</f>
        <v>6.7</v>
      </c>
      <c r="I57" s="2">
        <f>IF('Indicator Data'!AS59="No data","x",ROUND(IF('Indicator Data'!AS59&gt;I$140,0,IF('Indicator Data'!AS59&lt;I$139,10,(I$140-'Indicator Data'!AS59)/(I$140-I$139)*10)),1))</f>
        <v>6.2</v>
      </c>
      <c r="J57" s="3">
        <f t="shared" si="2"/>
        <v>6.5</v>
      </c>
      <c r="K57" s="5">
        <f t="shared" si="3"/>
        <v>6.8</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7.8</v>
      </c>
      <c r="N57" s="2">
        <f>IF('Indicator Data'!AW59="No data","x",ROUND(IF('Indicator Data'!AW59&gt;N$140,0,IF('Indicator Data'!AW59&lt;N$139,10,(N$140-'Indicator Data'!AW59)/(N$140-N$139)*10)),1))</f>
        <v>9.6</v>
      </c>
      <c r="O57" s="2">
        <f>IF('Indicator Data'!AX59="No data","x",ROUND(IF('Indicator Data'!AX59&gt;O$140,0,IF('Indicator Data'!AX59&lt;O$139,10,(O$140-'Indicator Data'!AX59)/(O$140-O$139)*10)),1))</f>
        <v>8.1</v>
      </c>
      <c r="P57" s="3">
        <f t="shared" si="4"/>
        <v>8.9</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5.0999999999999996</v>
      </c>
      <c r="S57" s="3">
        <f t="shared" si="5"/>
        <v>6.9</v>
      </c>
      <c r="T57" s="2">
        <f>IF('Indicator Data'!X59="No data","x",ROUND(IF('Indicator Data'!X59&gt;T$140,0,IF('Indicator Data'!X59&lt;T$139,10,(T$140-'Indicator Data'!X59)/(T$140-T$139)*10)),1))</f>
        <v>10</v>
      </c>
      <c r="U57" s="2">
        <f>IF('Indicator Data'!Y59="No data","x",ROUND(IF('Indicator Data'!Y59&gt;U$140,0,IF('Indicator Data'!Y59&lt;U$139,10,(U$140-'Indicator Data'!Y59)/(U$140-U$139)*10)),1))</f>
        <v>1.5</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6.5</v>
      </c>
      <c r="Y57" s="5">
        <f t="shared" si="7"/>
        <v>7.4</v>
      </c>
      <c r="Z57" s="80"/>
    </row>
    <row r="58" spans="1:26" s="11" customFormat="1" x14ac:dyDescent="0.25">
      <c r="A58" s="11" t="s">
        <v>376</v>
      </c>
      <c r="B58" s="28" t="s">
        <v>12</v>
      </c>
      <c r="C58" s="28" t="s">
        <v>504</v>
      </c>
      <c r="D58" s="2">
        <f>IF('Indicator Data'!AR60="No data","x",ROUND(IF('Indicator Data'!AR60&gt;D$140,0,IF('Indicator Data'!AR60&lt;D$139,10,(D$140-'Indicator Data'!AR60)/(D$140-D$139)*10)),1))</f>
        <v>5.3</v>
      </c>
      <c r="E58" s="122">
        <f>('Indicator Data'!BE60+'Indicator Data'!BF60+'Indicator Data'!BG60)/'Indicator Data'!BD60*1000000</f>
        <v>0.14351734155502194</v>
      </c>
      <c r="F58" s="2">
        <f t="shared" si="0"/>
        <v>8.6</v>
      </c>
      <c r="G58" s="3">
        <f t="shared" si="1"/>
        <v>7</v>
      </c>
      <c r="H58" s="2">
        <f>IF('Indicator Data'!AT60="No data","x",ROUND(IF('Indicator Data'!AT60&gt;H$140,0,IF('Indicator Data'!AT60&lt;H$139,10,(H$140-'Indicator Data'!AT60)/(H$140-H$139)*10)),1))</f>
        <v>6.7</v>
      </c>
      <c r="I58" s="2">
        <f>IF('Indicator Data'!AS60="No data","x",ROUND(IF('Indicator Data'!AS60&gt;I$140,0,IF('Indicator Data'!AS60&lt;I$139,10,(I$140-'Indicator Data'!AS60)/(I$140-I$139)*10)),1))</f>
        <v>6.2</v>
      </c>
      <c r="J58" s="3">
        <f t="shared" si="2"/>
        <v>6.5</v>
      </c>
      <c r="K58" s="5">
        <f t="shared" si="3"/>
        <v>6.8</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8.6999999999999993</v>
      </c>
      <c r="N58" s="2">
        <f>IF('Indicator Data'!AW60="No data","x",ROUND(IF('Indicator Data'!AW60&gt;N$140,0,IF('Indicator Data'!AW60&lt;N$139,10,(N$140-'Indicator Data'!AW60)/(N$140-N$139)*10)),1))</f>
        <v>9.6</v>
      </c>
      <c r="O58" s="2">
        <f>IF('Indicator Data'!AX60="No data","x",ROUND(IF('Indicator Data'!AX60&gt;O$140,0,IF('Indicator Data'!AX60&lt;O$139,10,(O$140-'Indicator Data'!AX60)/(O$140-O$139)*10)),1))</f>
        <v>8.1</v>
      </c>
      <c r="P58" s="3">
        <f t="shared" si="4"/>
        <v>9.1</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10</v>
      </c>
      <c r="U58" s="2">
        <f>IF('Indicator Data'!Y60="No data","x",ROUND(IF('Indicator Data'!Y60&gt;U$140,0,IF('Indicator Data'!Y60&lt;U$139,10,(U$140-'Indicator Data'!Y60)/(U$140-U$139)*10)),1))</f>
        <v>0.6</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5.8</v>
      </c>
      <c r="Y58" s="5">
        <f t="shared" si="7"/>
        <v>8.3000000000000007</v>
      </c>
      <c r="Z58" s="80"/>
    </row>
    <row r="59" spans="1:26" s="11" customFormat="1" x14ac:dyDescent="0.25">
      <c r="A59" s="11" t="s">
        <v>377</v>
      </c>
      <c r="B59" s="28" t="s">
        <v>12</v>
      </c>
      <c r="C59" s="28" t="s">
        <v>505</v>
      </c>
      <c r="D59" s="2">
        <f>IF('Indicator Data'!AR61="No data","x",ROUND(IF('Indicator Data'!AR61&gt;D$140,0,IF('Indicator Data'!AR61&lt;D$139,10,(D$140-'Indicator Data'!AR61)/(D$140-D$139)*10)),1))</f>
        <v>5.3</v>
      </c>
      <c r="E59" s="122">
        <f>('Indicator Data'!BE61+'Indicator Data'!BF61+'Indicator Data'!BG61)/'Indicator Data'!BD61*1000000</f>
        <v>0.14351734155502194</v>
      </c>
      <c r="F59" s="2">
        <f t="shared" si="0"/>
        <v>8.6</v>
      </c>
      <c r="G59" s="3">
        <f t="shared" si="1"/>
        <v>7</v>
      </c>
      <c r="H59" s="2">
        <f>IF('Indicator Data'!AT61="No data","x",ROUND(IF('Indicator Data'!AT61&gt;H$140,0,IF('Indicator Data'!AT61&lt;H$139,10,(H$140-'Indicator Data'!AT61)/(H$140-H$139)*10)),1))</f>
        <v>6.7</v>
      </c>
      <c r="I59" s="2">
        <f>IF('Indicator Data'!AS61="No data","x",ROUND(IF('Indicator Data'!AS61&gt;I$140,0,IF('Indicator Data'!AS61&lt;I$139,10,(I$140-'Indicator Data'!AS61)/(I$140-I$139)*10)),1))</f>
        <v>6.2</v>
      </c>
      <c r="J59" s="3">
        <f t="shared" si="2"/>
        <v>6.5</v>
      </c>
      <c r="K59" s="5">
        <f t="shared" si="3"/>
        <v>6.8</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9.4</v>
      </c>
      <c r="N59" s="2">
        <f>IF('Indicator Data'!AW61="No data","x",ROUND(IF('Indicator Data'!AW61&gt;N$140,0,IF('Indicator Data'!AW61&lt;N$139,10,(N$140-'Indicator Data'!AW61)/(N$140-N$139)*10)),1))</f>
        <v>9.6</v>
      </c>
      <c r="O59" s="2">
        <f>IF('Indicator Data'!AX61="No data","x",ROUND(IF('Indicator Data'!AX61&gt;O$140,0,IF('Indicator Data'!AX61&lt;O$139,10,(O$140-'Indicator Data'!AX61)/(O$140-O$139)*10)),1))</f>
        <v>8.1</v>
      </c>
      <c r="P59" s="3">
        <f t="shared" si="4"/>
        <v>9.3000000000000007</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5.4</v>
      </c>
      <c r="S59" s="3">
        <f t="shared" si="5"/>
        <v>7.7</v>
      </c>
      <c r="T59" s="2">
        <f>IF('Indicator Data'!X61="No data","x",ROUND(IF('Indicator Data'!X61&gt;T$140,0,IF('Indicator Data'!X61&lt;T$139,10,(T$140-'Indicator Data'!X61)/(T$140-T$139)*10)),1))</f>
        <v>10</v>
      </c>
      <c r="U59" s="2">
        <f>IF('Indicator Data'!Y61="No data","x",ROUND(IF('Indicator Data'!Y61&gt;U$140,0,IF('Indicator Data'!Y61&lt;U$139,10,(U$140-'Indicator Data'!Y61)/(U$140-U$139)*10)),1))</f>
        <v>0.8</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5.9</v>
      </c>
      <c r="Y59" s="5">
        <f t="shared" si="7"/>
        <v>7.6</v>
      </c>
      <c r="Z59" s="80"/>
    </row>
    <row r="60" spans="1:26" s="11" customFormat="1" x14ac:dyDescent="0.25">
      <c r="A60" s="11" t="s">
        <v>381</v>
      </c>
      <c r="B60" s="28" t="s">
        <v>12</v>
      </c>
      <c r="C60" s="28" t="s">
        <v>509</v>
      </c>
      <c r="D60" s="2">
        <f>IF('Indicator Data'!AR62="No data","x",ROUND(IF('Indicator Data'!AR62&gt;D$140,0,IF('Indicator Data'!AR62&lt;D$139,10,(D$140-'Indicator Data'!AR62)/(D$140-D$139)*10)),1))</f>
        <v>5.3</v>
      </c>
      <c r="E60" s="122">
        <f>('Indicator Data'!BE62+'Indicator Data'!BF62+'Indicator Data'!BG62)/'Indicator Data'!BD62*1000000</f>
        <v>0.14351734155502194</v>
      </c>
      <c r="F60" s="2">
        <f t="shared" si="0"/>
        <v>8.6</v>
      </c>
      <c r="G60" s="3">
        <f t="shared" si="1"/>
        <v>7</v>
      </c>
      <c r="H60" s="2">
        <f>IF('Indicator Data'!AT62="No data","x",ROUND(IF('Indicator Data'!AT62&gt;H$140,0,IF('Indicator Data'!AT62&lt;H$139,10,(H$140-'Indicator Data'!AT62)/(H$140-H$139)*10)),1))</f>
        <v>6.7</v>
      </c>
      <c r="I60" s="2">
        <f>IF('Indicator Data'!AS62="No data","x",ROUND(IF('Indicator Data'!AS62&gt;I$140,0,IF('Indicator Data'!AS62&lt;I$139,10,(I$140-'Indicator Data'!AS62)/(I$140-I$139)*10)),1))</f>
        <v>6.2</v>
      </c>
      <c r="J60" s="3">
        <f t="shared" si="2"/>
        <v>6.5</v>
      </c>
      <c r="K60" s="5">
        <f t="shared" si="3"/>
        <v>6.8</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2.2999999999999998</v>
      </c>
      <c r="N60" s="2">
        <f>IF('Indicator Data'!AW62="No data","x",ROUND(IF('Indicator Data'!AW62&gt;N$140,0,IF('Indicator Data'!AW62&lt;N$139,10,(N$140-'Indicator Data'!AW62)/(N$140-N$139)*10)),1))</f>
        <v>9.6</v>
      </c>
      <c r="O60" s="2">
        <f>IF('Indicator Data'!AX62="No data","x",ROUND(IF('Indicator Data'!AX62&gt;O$140,0,IF('Indicator Data'!AX62&lt;O$139,10,(O$140-'Indicator Data'!AX62)/(O$140-O$139)*10)),1))</f>
        <v>8.1</v>
      </c>
      <c r="P60" s="3">
        <f t="shared" si="4"/>
        <v>7.5</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0.6</v>
      </c>
      <c r="S60" s="3">
        <f t="shared" si="5"/>
        <v>4</v>
      </c>
      <c r="T60" s="2">
        <f>IF('Indicator Data'!X62="No data","x",ROUND(IF('Indicator Data'!X62&gt;T$140,0,IF('Indicator Data'!X62&lt;T$139,10,(T$140-'Indicator Data'!X62)/(T$140-T$139)*10)),1))</f>
        <v>10</v>
      </c>
      <c r="U60" s="2">
        <f>IF('Indicator Data'!Y62="No data","x",ROUND(IF('Indicator Data'!Y62&gt;U$140,0,IF('Indicator Data'!Y62&lt;U$139,10,(U$140-'Indicator Data'!Y62)/(U$140-U$139)*10)),1))</f>
        <v>0.4</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6.1</v>
      </c>
      <c r="Y60" s="5">
        <f t="shared" si="7"/>
        <v>5.9</v>
      </c>
      <c r="Z60" s="80"/>
    </row>
    <row r="61" spans="1:26" s="11" customFormat="1" x14ac:dyDescent="0.25">
      <c r="A61" s="11" t="s">
        <v>378</v>
      </c>
      <c r="B61" s="28" t="s">
        <v>12</v>
      </c>
      <c r="C61" s="28" t="s">
        <v>506</v>
      </c>
      <c r="D61" s="2">
        <f>IF('Indicator Data'!AR63="No data","x",ROUND(IF('Indicator Data'!AR63&gt;D$140,0,IF('Indicator Data'!AR63&lt;D$139,10,(D$140-'Indicator Data'!AR63)/(D$140-D$139)*10)),1))</f>
        <v>5.3</v>
      </c>
      <c r="E61" s="122">
        <f>('Indicator Data'!BE63+'Indicator Data'!BF63+'Indicator Data'!BG63)/'Indicator Data'!BD63*1000000</f>
        <v>0.14351734155502194</v>
      </c>
      <c r="F61" s="2">
        <f t="shared" si="0"/>
        <v>8.6</v>
      </c>
      <c r="G61" s="3">
        <f t="shared" si="1"/>
        <v>7</v>
      </c>
      <c r="H61" s="2">
        <f>IF('Indicator Data'!AT63="No data","x",ROUND(IF('Indicator Data'!AT63&gt;H$140,0,IF('Indicator Data'!AT63&lt;H$139,10,(H$140-'Indicator Data'!AT63)/(H$140-H$139)*10)),1))</f>
        <v>6.7</v>
      </c>
      <c r="I61" s="2">
        <f>IF('Indicator Data'!AS63="No data","x",ROUND(IF('Indicator Data'!AS63&gt;I$140,0,IF('Indicator Data'!AS63&lt;I$139,10,(I$140-'Indicator Data'!AS63)/(I$140-I$139)*10)),1))</f>
        <v>6.2</v>
      </c>
      <c r="J61" s="3">
        <f t="shared" si="2"/>
        <v>6.5</v>
      </c>
      <c r="K61" s="5">
        <f t="shared" si="3"/>
        <v>6.8</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8.6999999999999993</v>
      </c>
      <c r="N61" s="2">
        <f>IF('Indicator Data'!AW63="No data","x",ROUND(IF('Indicator Data'!AW63&gt;N$140,0,IF('Indicator Data'!AW63&lt;N$139,10,(N$140-'Indicator Data'!AW63)/(N$140-N$139)*10)),1))</f>
        <v>9.6</v>
      </c>
      <c r="O61" s="2">
        <f>IF('Indicator Data'!AX63="No data","x",ROUND(IF('Indicator Data'!AX63&gt;O$140,0,IF('Indicator Data'!AX63&lt;O$139,10,(O$140-'Indicator Data'!AX63)/(O$140-O$139)*10)),1))</f>
        <v>8.1</v>
      </c>
      <c r="P61" s="3">
        <f t="shared" si="4"/>
        <v>9.1</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8.6999999999999993</v>
      </c>
      <c r="S61" s="3">
        <f t="shared" si="5"/>
        <v>9.4</v>
      </c>
      <c r="T61" s="2">
        <f>IF('Indicator Data'!X63="No data","x",ROUND(IF('Indicator Data'!X63&gt;T$140,0,IF('Indicator Data'!X63&lt;T$139,10,(T$140-'Indicator Data'!X63)/(T$140-T$139)*10)),1))</f>
        <v>10</v>
      </c>
      <c r="U61" s="2">
        <f>IF('Indicator Data'!Y63="No data","x",ROUND(IF('Indicator Data'!Y63&gt;U$140,0,IF('Indicator Data'!Y63&lt;U$139,10,(U$140-'Indicator Data'!Y63)/(U$140-U$139)*10)),1))</f>
        <v>0.2</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5.4</v>
      </c>
      <c r="Y61" s="5">
        <f t="shared" si="7"/>
        <v>8</v>
      </c>
      <c r="Z61" s="80"/>
    </row>
    <row r="62" spans="1:26" s="11" customFormat="1" x14ac:dyDescent="0.25">
      <c r="A62" s="11" t="s">
        <v>379</v>
      </c>
      <c r="B62" s="28" t="s">
        <v>12</v>
      </c>
      <c r="C62" s="28" t="s">
        <v>507</v>
      </c>
      <c r="D62" s="2">
        <f>IF('Indicator Data'!AR64="No data","x",ROUND(IF('Indicator Data'!AR64&gt;D$140,0,IF('Indicator Data'!AR64&lt;D$139,10,(D$140-'Indicator Data'!AR64)/(D$140-D$139)*10)),1))</f>
        <v>5.3</v>
      </c>
      <c r="E62" s="122">
        <f>('Indicator Data'!BE64+'Indicator Data'!BF64+'Indicator Data'!BG64)/'Indicator Data'!BD64*1000000</f>
        <v>0.14351734155502194</v>
      </c>
      <c r="F62" s="2">
        <f t="shared" si="0"/>
        <v>8.6</v>
      </c>
      <c r="G62" s="3">
        <f t="shared" si="1"/>
        <v>7</v>
      </c>
      <c r="H62" s="2">
        <f>IF('Indicator Data'!AT64="No data","x",ROUND(IF('Indicator Data'!AT64&gt;H$140,0,IF('Indicator Data'!AT64&lt;H$139,10,(H$140-'Indicator Data'!AT64)/(H$140-H$139)*10)),1))</f>
        <v>6.7</v>
      </c>
      <c r="I62" s="2">
        <f>IF('Indicator Data'!AS64="No data","x",ROUND(IF('Indicator Data'!AS64&gt;I$140,0,IF('Indicator Data'!AS64&lt;I$139,10,(I$140-'Indicator Data'!AS64)/(I$140-I$139)*10)),1))</f>
        <v>6.2</v>
      </c>
      <c r="J62" s="3">
        <f t="shared" si="2"/>
        <v>6.5</v>
      </c>
      <c r="K62" s="5">
        <f t="shared" si="3"/>
        <v>6.8</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8.9</v>
      </c>
      <c r="N62" s="2">
        <f>IF('Indicator Data'!AW64="No data","x",ROUND(IF('Indicator Data'!AW64&gt;N$140,0,IF('Indicator Data'!AW64&lt;N$139,10,(N$140-'Indicator Data'!AW64)/(N$140-N$139)*10)),1))</f>
        <v>9.6</v>
      </c>
      <c r="O62" s="2">
        <f>IF('Indicator Data'!AX64="No data","x",ROUND(IF('Indicator Data'!AX64&gt;O$140,0,IF('Indicator Data'!AX64&lt;O$139,10,(O$140-'Indicator Data'!AX64)/(O$140-O$139)*10)),1))</f>
        <v>8.1</v>
      </c>
      <c r="P62" s="3">
        <f t="shared" si="4"/>
        <v>9.1999999999999993</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5.4</v>
      </c>
      <c r="S62" s="3">
        <f t="shared" si="5"/>
        <v>7.7</v>
      </c>
      <c r="T62" s="2">
        <f>IF('Indicator Data'!X64="No data","x",ROUND(IF('Indicator Data'!X64&gt;T$140,0,IF('Indicator Data'!X64&lt;T$139,10,(T$140-'Indicator Data'!X64)/(T$140-T$139)*10)),1))</f>
        <v>10</v>
      </c>
      <c r="U62" s="2">
        <f>IF('Indicator Data'!Y64="No data","x",ROUND(IF('Indicator Data'!Y64&gt;U$140,0,IF('Indicator Data'!Y64&lt;U$139,10,(U$140-'Indicator Data'!Y64)/(U$140-U$139)*10)),1))</f>
        <v>0</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v>
      </c>
      <c r="Y62" s="5">
        <f t="shared" si="7"/>
        <v>7.3</v>
      </c>
      <c r="Z62" s="80"/>
    </row>
    <row r="63" spans="1:26" s="11" customFormat="1" x14ac:dyDescent="0.25">
      <c r="A63" s="11" t="s">
        <v>380</v>
      </c>
      <c r="B63" s="28" t="s">
        <v>12</v>
      </c>
      <c r="C63" s="28" t="s">
        <v>508</v>
      </c>
      <c r="D63" s="2">
        <f>IF('Indicator Data'!AR65="No data","x",ROUND(IF('Indicator Data'!AR65&gt;D$140,0,IF('Indicator Data'!AR65&lt;D$139,10,(D$140-'Indicator Data'!AR65)/(D$140-D$139)*10)),1))</f>
        <v>5.3</v>
      </c>
      <c r="E63" s="122">
        <f>('Indicator Data'!BE65+'Indicator Data'!BF65+'Indicator Data'!BG65)/'Indicator Data'!BD65*1000000</f>
        <v>0.14351734155502194</v>
      </c>
      <c r="F63" s="2">
        <f t="shared" si="0"/>
        <v>8.6</v>
      </c>
      <c r="G63" s="3">
        <f t="shared" si="1"/>
        <v>7</v>
      </c>
      <c r="H63" s="2">
        <f>IF('Indicator Data'!AT65="No data","x",ROUND(IF('Indicator Data'!AT65&gt;H$140,0,IF('Indicator Data'!AT65&lt;H$139,10,(H$140-'Indicator Data'!AT65)/(H$140-H$139)*10)),1))</f>
        <v>6.7</v>
      </c>
      <c r="I63" s="2">
        <f>IF('Indicator Data'!AS65="No data","x",ROUND(IF('Indicator Data'!AS65&gt;I$140,0,IF('Indicator Data'!AS65&lt;I$139,10,(I$140-'Indicator Data'!AS65)/(I$140-I$139)*10)),1))</f>
        <v>6.2</v>
      </c>
      <c r="J63" s="3">
        <f t="shared" si="2"/>
        <v>6.5</v>
      </c>
      <c r="K63" s="5">
        <f t="shared" si="3"/>
        <v>6.8</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9.1</v>
      </c>
      <c r="N63" s="2">
        <f>IF('Indicator Data'!AW65="No data","x",ROUND(IF('Indicator Data'!AW65&gt;N$140,0,IF('Indicator Data'!AW65&lt;N$139,10,(N$140-'Indicator Data'!AW65)/(N$140-N$139)*10)),1))</f>
        <v>9.6</v>
      </c>
      <c r="O63" s="2">
        <f>IF('Indicator Data'!AX65="No data","x",ROUND(IF('Indicator Data'!AX65&gt;O$140,0,IF('Indicator Data'!AX65&lt;O$139,10,(O$140-'Indicator Data'!AX65)/(O$140-O$139)*10)),1))</f>
        <v>8.1</v>
      </c>
      <c r="P63" s="3">
        <f t="shared" si="4"/>
        <v>9.1999999999999993</v>
      </c>
      <c r="Q63" s="2">
        <f>IF('Indicator Data'!AY65="No data","x",ROUND(IF('Indicator Data'!AY65&gt;Q$140,0,IF('Indicator Data'!AY65&lt;Q$139,10,(Q$140-'Indicator Data'!AY65)/(Q$140-Q$139)*10)),1))</f>
        <v>9.9</v>
      </c>
      <c r="R63" s="2">
        <f>IF('Indicator Data'!AZ65="No data","x",ROUND(IF('Indicator Data'!AZ65&gt;R$140,0,IF('Indicator Data'!AZ65&lt;R$139,10,(R$140-'Indicator Data'!AZ65)/(R$140-R$139)*10)),1))</f>
        <v>6.5</v>
      </c>
      <c r="S63" s="3">
        <f t="shared" si="5"/>
        <v>8.1999999999999993</v>
      </c>
      <c r="T63" s="2">
        <f>IF('Indicator Data'!X65="No data","x",ROUND(IF('Indicator Data'!X65&gt;T$140,0,IF('Indicator Data'!X65&lt;T$139,10,(T$140-'Indicator Data'!X65)/(T$140-T$139)*10)),1))</f>
        <v>10</v>
      </c>
      <c r="U63" s="2">
        <f>IF('Indicator Data'!Y65="No data","x",ROUND(IF('Indicator Data'!Y65&gt;U$140,0,IF('Indicator Data'!Y65&lt;U$139,10,(U$140-'Indicator Data'!Y65)/(U$140-U$139)*10)),1))</f>
        <v>0.3</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5.4</v>
      </c>
      <c r="Y63" s="5">
        <f t="shared" si="7"/>
        <v>7.6</v>
      </c>
      <c r="Z63" s="80"/>
    </row>
    <row r="64" spans="1:26" s="11" customFormat="1" x14ac:dyDescent="0.25">
      <c r="A64" s="11" t="s">
        <v>382</v>
      </c>
      <c r="B64" s="28" t="s">
        <v>14</v>
      </c>
      <c r="C64" s="28" t="s">
        <v>510</v>
      </c>
      <c r="D64" s="2">
        <f>IF('Indicator Data'!AR66="No data","x",ROUND(IF('Indicator Data'!AR66&gt;D$140,0,IF('Indicator Data'!AR66&lt;D$139,10,(D$140-'Indicator Data'!AR66)/(D$140-D$139)*10)),1))</f>
        <v>2.8</v>
      </c>
      <c r="E64" s="122">
        <f>('Indicator Data'!BE66+'Indicator Data'!BF66+'Indicator Data'!BG66)/'Indicator Data'!BD66*1000000</f>
        <v>1.8969984458694449E-2</v>
      </c>
      <c r="F64" s="2">
        <f t="shared" si="0"/>
        <v>9.8000000000000007</v>
      </c>
      <c r="G64" s="3">
        <f t="shared" si="1"/>
        <v>6.3</v>
      </c>
      <c r="H64" s="2">
        <f>IF('Indicator Data'!AT66="No data","x",ROUND(IF('Indicator Data'!AT66&gt;H$140,0,IF('Indicator Data'!AT66&lt;H$139,10,(H$140-'Indicator Data'!AT66)/(H$140-H$139)*10)),1))</f>
        <v>7.3</v>
      </c>
      <c r="I64" s="2">
        <f>IF('Indicator Data'!AS66="No data","x",ROUND(IF('Indicator Data'!AS66&gt;I$140,0,IF('Indicator Data'!AS66&lt;I$139,10,(I$140-'Indicator Data'!AS66)/(I$140-I$139)*10)),1))</f>
        <v>7.2</v>
      </c>
      <c r="J64" s="3">
        <f t="shared" si="2"/>
        <v>7.3</v>
      </c>
      <c r="K64" s="5">
        <f t="shared" si="3"/>
        <v>6.8</v>
      </c>
      <c r="L64" s="2">
        <f>IF('Indicator Data'!AV66="No data","x",ROUND(IF('Indicator Data'!AV66^2&gt;L$140,0,IF('Indicator Data'!AV66^2&lt;L$139,10,(L$140-'Indicator Data'!AV66^2)/(L$140-L$139)*10)),1))</f>
        <v>1.5</v>
      </c>
      <c r="M64" s="2">
        <f>IF(OR('Indicator Data'!AU66=0,'Indicator Data'!AU66="No data"),"x",ROUND(IF('Indicator Data'!AU66&gt;M$140,0,IF('Indicator Data'!AU66&lt;M$139,10,(M$140-'Indicator Data'!AU66)/(M$140-M$139)*10)),1))</f>
        <v>2</v>
      </c>
      <c r="N64" s="2">
        <f>IF('Indicator Data'!AW66="No data","x",ROUND(IF('Indicator Data'!AW66&gt;N$140,0,IF('Indicator Data'!AW66&lt;N$139,10,(N$140-'Indicator Data'!AW66)/(N$140-N$139)*10)),1))</f>
        <v>7.4</v>
      </c>
      <c r="O64" s="2">
        <f>IF('Indicator Data'!AX66="No data","x",ROUND(IF('Indicator Data'!AX66&gt;O$140,0,IF('Indicator Data'!AX66&lt;O$139,10,(O$140-'Indicator Data'!AX66)/(O$140-O$139)*10)),1))</f>
        <v>6</v>
      </c>
      <c r="P64" s="3">
        <f t="shared" si="4"/>
        <v>4.2</v>
      </c>
      <c r="Q64" s="2">
        <f>IF('Indicator Data'!AY66="No data","x",ROUND(IF('Indicator Data'!AY66&gt;Q$140,0,IF('Indicator Data'!AY66&lt;Q$139,10,(Q$140-'Indicator Data'!AY66)/(Q$140-Q$139)*10)),1))</f>
        <v>5.2</v>
      </c>
      <c r="R64" s="2">
        <f>IF('Indicator Data'!AZ66="No data","x",ROUND(IF('Indicator Data'!AZ66&gt;R$140,0,IF('Indicator Data'!AZ66&lt;R$139,10,(R$140-'Indicator Data'!AZ66)/(R$140-R$139)*10)),1))</f>
        <v>3.3</v>
      </c>
      <c r="S64" s="3">
        <f t="shared" si="5"/>
        <v>4.3</v>
      </c>
      <c r="T64" s="2">
        <f>IF('Indicator Data'!X66="No data","x",ROUND(IF('Indicator Data'!X66&gt;T$140,0,IF('Indicator Data'!X66&lt;T$139,10,(T$140-'Indicator Data'!X66)/(T$140-T$139)*10)),1))</f>
        <v>9</v>
      </c>
      <c r="U64" s="2">
        <f>IF('Indicator Data'!Y66="No data","x",ROUND(IF('Indicator Data'!Y66&gt;U$140,0,IF('Indicator Data'!Y66&lt;U$139,10,(U$140-'Indicator Data'!Y66)/(U$140-U$139)*10)),1))</f>
        <v>3.5</v>
      </c>
      <c r="V64" s="2">
        <f>IF('Indicator Data'!Z66="No data","x",ROUND(IF('Indicator Data'!Z66&gt;V$140,0,IF('Indicator Data'!Z66&lt;V$139,10,(V$140-'Indicator Data'!Z66)/(V$140-V$139)*10)),1))</f>
        <v>7.3</v>
      </c>
      <c r="W64" s="2">
        <f>IF('Indicator Data'!AE66="No data","x",ROUND(IF('Indicator Data'!AE66&gt;W$140,0,IF('Indicator Data'!AE66&lt;W$139,10,(W$140-'Indicator Data'!AE66)/(W$140-W$139)*10)),1))</f>
        <v>9.4</v>
      </c>
      <c r="X64" s="3">
        <f t="shared" si="6"/>
        <v>7.3</v>
      </c>
      <c r="Y64" s="5">
        <f t="shared" si="7"/>
        <v>5.3</v>
      </c>
      <c r="Z64" s="80"/>
    </row>
    <row r="65" spans="1:26" s="11" customFormat="1" x14ac:dyDescent="0.25">
      <c r="A65" s="11" t="s">
        <v>383</v>
      </c>
      <c r="B65" s="28" t="s">
        <v>14</v>
      </c>
      <c r="C65" s="28" t="s">
        <v>511</v>
      </c>
      <c r="D65" s="2">
        <f>IF('Indicator Data'!AR67="No data","x",ROUND(IF('Indicator Data'!AR67&gt;D$140,0,IF('Indicator Data'!AR67&lt;D$139,10,(D$140-'Indicator Data'!AR67)/(D$140-D$139)*10)),1))</f>
        <v>2.8</v>
      </c>
      <c r="E65" s="122">
        <f>('Indicator Data'!BE67+'Indicator Data'!BF67+'Indicator Data'!BG67)/'Indicator Data'!BD67*1000000</f>
        <v>1.8969984458694449E-2</v>
      </c>
      <c r="F65" s="2">
        <f t="shared" si="0"/>
        <v>9.8000000000000007</v>
      </c>
      <c r="G65" s="3">
        <f t="shared" si="1"/>
        <v>6.3</v>
      </c>
      <c r="H65" s="2">
        <f>IF('Indicator Data'!AT67="No data","x",ROUND(IF('Indicator Data'!AT67&gt;H$140,0,IF('Indicator Data'!AT67&lt;H$139,10,(H$140-'Indicator Data'!AT67)/(H$140-H$139)*10)),1))</f>
        <v>7.3</v>
      </c>
      <c r="I65" s="2">
        <f>IF('Indicator Data'!AS67="No data","x",ROUND(IF('Indicator Data'!AS67&gt;I$140,0,IF('Indicator Data'!AS67&lt;I$139,10,(I$140-'Indicator Data'!AS67)/(I$140-I$139)*10)),1))</f>
        <v>7.2</v>
      </c>
      <c r="J65" s="3">
        <f t="shared" si="2"/>
        <v>7.3</v>
      </c>
      <c r="K65" s="5">
        <f t="shared" si="3"/>
        <v>6.8</v>
      </c>
      <c r="L65" s="2">
        <f>IF('Indicator Data'!AV67="No data","x",ROUND(IF('Indicator Data'!AV67^2&gt;L$140,0,IF('Indicator Data'!AV67^2&lt;L$139,10,(L$140-'Indicator Data'!AV67^2)/(L$140-L$139)*10)),1))</f>
        <v>7</v>
      </c>
      <c r="M65" s="2">
        <f>IF(OR('Indicator Data'!AU67=0,'Indicator Data'!AU67="No data"),"x",ROUND(IF('Indicator Data'!AU67&gt;M$140,0,IF('Indicator Data'!AU67&lt;M$139,10,(M$140-'Indicator Data'!AU67)/(M$140-M$139)*10)),1))</f>
        <v>6.7</v>
      </c>
      <c r="N65" s="2">
        <f>IF('Indicator Data'!AW67="No data","x",ROUND(IF('Indicator Data'!AW67&gt;N$140,0,IF('Indicator Data'!AW67&lt;N$139,10,(N$140-'Indicator Data'!AW67)/(N$140-N$139)*10)),1))</f>
        <v>7.4</v>
      </c>
      <c r="O65" s="2">
        <f>IF('Indicator Data'!AX67="No data","x",ROUND(IF('Indicator Data'!AX67&gt;O$140,0,IF('Indicator Data'!AX67&lt;O$139,10,(O$140-'Indicator Data'!AX67)/(O$140-O$139)*10)),1))</f>
        <v>6</v>
      </c>
      <c r="P65" s="3">
        <f t="shared" si="4"/>
        <v>6.8</v>
      </c>
      <c r="Q65" s="2">
        <f>IF('Indicator Data'!AY67="No data","x",ROUND(IF('Indicator Data'!AY67&gt;Q$140,0,IF('Indicator Data'!AY67&lt;Q$139,10,(Q$140-'Indicator Data'!AY67)/(Q$140-Q$139)*10)),1))</f>
        <v>6.8</v>
      </c>
      <c r="R65" s="2">
        <f>IF('Indicator Data'!AZ67="No data","x",ROUND(IF('Indicator Data'!AZ67&gt;R$140,0,IF('Indicator Data'!AZ67&lt;R$139,10,(R$140-'Indicator Data'!AZ67)/(R$140-R$139)*10)),1))</f>
        <v>9.1999999999999993</v>
      </c>
      <c r="S65" s="3">
        <f t="shared" si="5"/>
        <v>8</v>
      </c>
      <c r="T65" s="2">
        <f>IF('Indicator Data'!X67="No data","x",ROUND(IF('Indicator Data'!X67&gt;T$140,0,IF('Indicator Data'!X67&lt;T$139,10,(T$140-'Indicator Data'!X67)/(T$140-T$139)*10)),1))</f>
        <v>9</v>
      </c>
      <c r="U65" s="2">
        <f>IF('Indicator Data'!Y67="No data","x",ROUND(IF('Indicator Data'!Y67&gt;U$140,0,IF('Indicator Data'!Y67&lt;U$139,10,(U$140-'Indicator Data'!Y67)/(U$140-U$139)*10)),1))</f>
        <v>5.9</v>
      </c>
      <c r="V65" s="2">
        <f>IF('Indicator Data'!Z67="No data","x",ROUND(IF('Indicator Data'!Z67&gt;V$140,0,IF('Indicator Data'!Z67&lt;V$139,10,(V$140-'Indicator Data'!Z67)/(V$140-V$139)*10)),1))</f>
        <v>10</v>
      </c>
      <c r="W65" s="2">
        <f>IF('Indicator Data'!AE67="No data","x",ROUND(IF('Indicator Data'!AE67&gt;W$140,0,IF('Indicator Data'!AE67&lt;W$139,10,(W$140-'Indicator Data'!AE67)/(W$140-W$139)*10)),1))</f>
        <v>9.4</v>
      </c>
      <c r="X65" s="3">
        <f t="shared" si="6"/>
        <v>8.6</v>
      </c>
      <c r="Y65" s="5">
        <f t="shared" si="7"/>
        <v>7.8</v>
      </c>
      <c r="Z65" s="80"/>
    </row>
    <row r="66" spans="1:26" s="11" customFormat="1" x14ac:dyDescent="0.25">
      <c r="A66" s="11" t="s">
        <v>384</v>
      </c>
      <c r="B66" s="28" t="s">
        <v>14</v>
      </c>
      <c r="C66" s="28" t="s">
        <v>512</v>
      </c>
      <c r="D66" s="2">
        <f>IF('Indicator Data'!AR68="No data","x",ROUND(IF('Indicator Data'!AR68&gt;D$140,0,IF('Indicator Data'!AR68&lt;D$139,10,(D$140-'Indicator Data'!AR68)/(D$140-D$139)*10)),1))</f>
        <v>2.8</v>
      </c>
      <c r="E66" s="122">
        <f>('Indicator Data'!BE68+'Indicator Data'!BF68+'Indicator Data'!BG68)/'Indicator Data'!BD68*1000000</f>
        <v>1.8969984458694449E-2</v>
      </c>
      <c r="F66" s="2">
        <f t="shared" si="0"/>
        <v>9.8000000000000007</v>
      </c>
      <c r="G66" s="3">
        <f t="shared" si="1"/>
        <v>6.3</v>
      </c>
      <c r="H66" s="2">
        <f>IF('Indicator Data'!AT68="No data","x",ROUND(IF('Indicator Data'!AT68&gt;H$140,0,IF('Indicator Data'!AT68&lt;H$139,10,(H$140-'Indicator Data'!AT68)/(H$140-H$139)*10)),1))</f>
        <v>7.3</v>
      </c>
      <c r="I66" s="2">
        <f>IF('Indicator Data'!AS68="No data","x",ROUND(IF('Indicator Data'!AS68&gt;I$140,0,IF('Indicator Data'!AS68&lt;I$139,10,(I$140-'Indicator Data'!AS68)/(I$140-I$139)*10)),1))</f>
        <v>7.2</v>
      </c>
      <c r="J66" s="3">
        <f t="shared" si="2"/>
        <v>7.3</v>
      </c>
      <c r="K66" s="5">
        <f t="shared" si="3"/>
        <v>6.8</v>
      </c>
      <c r="L66" s="2">
        <f>IF('Indicator Data'!AV68="No data","x",ROUND(IF('Indicator Data'!AV68^2&gt;L$140,0,IF('Indicator Data'!AV68^2&lt;L$139,10,(L$140-'Indicator Data'!AV68^2)/(L$140-L$139)*10)),1))</f>
        <v>2.8</v>
      </c>
      <c r="M66" s="2">
        <f>IF(OR('Indicator Data'!AU68=0,'Indicator Data'!AU68="No data"),"x",ROUND(IF('Indicator Data'!AU68&gt;M$140,0,IF('Indicator Data'!AU68&lt;M$139,10,(M$140-'Indicator Data'!AU68)/(M$140-M$139)*10)),1))</f>
        <v>2.5</v>
      </c>
      <c r="N66" s="2">
        <f>IF('Indicator Data'!AW68="No data","x",ROUND(IF('Indicator Data'!AW68&gt;N$140,0,IF('Indicator Data'!AW68&lt;N$139,10,(N$140-'Indicator Data'!AW68)/(N$140-N$139)*10)),1))</f>
        <v>7.4</v>
      </c>
      <c r="O66" s="2">
        <f>IF('Indicator Data'!AX68="No data","x",ROUND(IF('Indicator Data'!AX68&gt;O$140,0,IF('Indicator Data'!AX68&lt;O$139,10,(O$140-'Indicator Data'!AX68)/(O$140-O$139)*10)),1))</f>
        <v>6</v>
      </c>
      <c r="P66" s="3">
        <f t="shared" si="4"/>
        <v>4.7</v>
      </c>
      <c r="Q66" s="2">
        <f>IF('Indicator Data'!AY68="No data","x",ROUND(IF('Indicator Data'!AY68&gt;Q$140,0,IF('Indicator Data'!AY68&lt;Q$139,10,(Q$140-'Indicator Data'!AY68)/(Q$140-Q$139)*10)),1))</f>
        <v>6</v>
      </c>
      <c r="R66" s="2">
        <f>IF('Indicator Data'!AZ68="No data","x",ROUND(IF('Indicator Data'!AZ68&gt;R$140,0,IF('Indicator Data'!AZ68&lt;R$139,10,(R$140-'Indicator Data'!AZ68)/(R$140-R$139)*10)),1))</f>
        <v>3.9</v>
      </c>
      <c r="S66" s="3">
        <f t="shared" si="5"/>
        <v>5</v>
      </c>
      <c r="T66" s="2">
        <f>IF('Indicator Data'!X68="No data","x",ROUND(IF('Indicator Data'!X68&gt;T$140,0,IF('Indicator Data'!X68&lt;T$139,10,(T$140-'Indicator Data'!X68)/(T$140-T$139)*10)),1))</f>
        <v>9</v>
      </c>
      <c r="U66" s="2">
        <f>IF('Indicator Data'!Y68="No data","x",ROUND(IF('Indicator Data'!Y68&gt;U$140,0,IF('Indicator Data'!Y68&lt;U$139,10,(U$140-'Indicator Data'!Y68)/(U$140-U$139)*10)),1))</f>
        <v>2.9</v>
      </c>
      <c r="V66" s="2">
        <f>IF('Indicator Data'!Z68="No data","x",ROUND(IF('Indicator Data'!Z68&gt;V$140,0,IF('Indicator Data'!Z68&lt;V$139,10,(V$140-'Indicator Data'!Z68)/(V$140-V$139)*10)),1))</f>
        <v>9.1</v>
      </c>
      <c r="W66" s="2">
        <f>IF('Indicator Data'!AE68="No data","x",ROUND(IF('Indicator Data'!AE68&gt;W$140,0,IF('Indicator Data'!AE68&lt;W$139,10,(W$140-'Indicator Data'!AE68)/(W$140-W$139)*10)),1))</f>
        <v>9.4</v>
      </c>
      <c r="X66" s="3">
        <f t="shared" si="6"/>
        <v>7.6</v>
      </c>
      <c r="Y66" s="5">
        <f t="shared" si="7"/>
        <v>5.8</v>
      </c>
      <c r="Z66" s="80"/>
    </row>
    <row r="67" spans="1:26" s="11" customFormat="1" x14ac:dyDescent="0.25">
      <c r="A67" s="11" t="s">
        <v>385</v>
      </c>
      <c r="B67" s="28" t="s">
        <v>14</v>
      </c>
      <c r="C67" s="28" t="s">
        <v>513</v>
      </c>
      <c r="D67" s="2">
        <f>IF('Indicator Data'!AR69="No data","x",ROUND(IF('Indicator Data'!AR69&gt;D$140,0,IF('Indicator Data'!AR69&lt;D$139,10,(D$140-'Indicator Data'!AR69)/(D$140-D$139)*10)),1))</f>
        <v>2.8</v>
      </c>
      <c r="E67" s="122">
        <f>('Indicator Data'!BE69+'Indicator Data'!BF69+'Indicator Data'!BG69)/'Indicator Data'!BD69*1000000</f>
        <v>1.8969984458694449E-2</v>
      </c>
      <c r="F67" s="2">
        <f t="shared" si="0"/>
        <v>9.8000000000000007</v>
      </c>
      <c r="G67" s="3">
        <f t="shared" si="1"/>
        <v>6.3</v>
      </c>
      <c r="H67" s="2">
        <f>IF('Indicator Data'!AT69="No data","x",ROUND(IF('Indicator Data'!AT69&gt;H$140,0,IF('Indicator Data'!AT69&lt;H$139,10,(H$140-'Indicator Data'!AT69)/(H$140-H$139)*10)),1))</f>
        <v>7.3</v>
      </c>
      <c r="I67" s="2">
        <f>IF('Indicator Data'!AS69="No data","x",ROUND(IF('Indicator Data'!AS69&gt;I$140,0,IF('Indicator Data'!AS69&lt;I$139,10,(I$140-'Indicator Data'!AS69)/(I$140-I$139)*10)),1))</f>
        <v>7.2</v>
      </c>
      <c r="J67" s="3">
        <f t="shared" si="2"/>
        <v>7.3</v>
      </c>
      <c r="K67" s="5">
        <f t="shared" si="3"/>
        <v>6.8</v>
      </c>
      <c r="L67" s="2">
        <f>IF('Indicator Data'!AV69="No data","x",ROUND(IF('Indicator Data'!AV69^2&gt;L$140,0,IF('Indicator Data'!AV69^2&lt;L$139,10,(L$140-'Indicator Data'!AV69^2)/(L$140-L$139)*10)),1))</f>
        <v>1.8</v>
      </c>
      <c r="M67" s="2">
        <f>IF(OR('Indicator Data'!AU69=0,'Indicator Data'!AU69="No data"),"x",ROUND(IF('Indicator Data'!AU69&gt;M$140,0,IF('Indicator Data'!AU69&lt;M$139,10,(M$140-'Indicator Data'!AU69)/(M$140-M$139)*10)),1))</f>
        <v>2.9</v>
      </c>
      <c r="N67" s="2">
        <f>IF('Indicator Data'!AW69="No data","x",ROUND(IF('Indicator Data'!AW69&gt;N$140,0,IF('Indicator Data'!AW69&lt;N$139,10,(N$140-'Indicator Data'!AW69)/(N$140-N$139)*10)),1))</f>
        <v>7.4</v>
      </c>
      <c r="O67" s="2">
        <f>IF('Indicator Data'!AX69="No data","x",ROUND(IF('Indicator Data'!AX69&gt;O$140,0,IF('Indicator Data'!AX69&lt;O$139,10,(O$140-'Indicator Data'!AX69)/(O$140-O$139)*10)),1))</f>
        <v>6</v>
      </c>
      <c r="P67" s="3">
        <f t="shared" si="4"/>
        <v>4.5</v>
      </c>
      <c r="Q67" s="2">
        <f>IF('Indicator Data'!AY69="No data","x",ROUND(IF('Indicator Data'!AY69&gt;Q$140,0,IF('Indicator Data'!AY69&lt;Q$139,10,(Q$140-'Indicator Data'!AY69)/(Q$140-Q$139)*10)),1))</f>
        <v>4.8</v>
      </c>
      <c r="R67" s="2">
        <f>IF('Indicator Data'!AZ69="No data","x",ROUND(IF('Indicator Data'!AZ69&gt;R$140,0,IF('Indicator Data'!AZ69&lt;R$139,10,(R$140-'Indicator Data'!AZ69)/(R$140-R$139)*10)),1))</f>
        <v>3.1</v>
      </c>
      <c r="S67" s="3">
        <f t="shared" si="5"/>
        <v>4</v>
      </c>
      <c r="T67" s="2">
        <f>IF('Indicator Data'!X69="No data","x",ROUND(IF('Indicator Data'!X69&gt;T$140,0,IF('Indicator Data'!X69&lt;T$139,10,(T$140-'Indicator Data'!X69)/(T$140-T$139)*10)),1))</f>
        <v>9</v>
      </c>
      <c r="U67" s="2">
        <f>IF('Indicator Data'!Y69="No data","x",ROUND(IF('Indicator Data'!Y69&gt;U$140,0,IF('Indicator Data'!Y69&lt;U$139,10,(U$140-'Indicator Data'!Y69)/(U$140-U$139)*10)),1))</f>
        <v>1.9</v>
      </c>
      <c r="V67" s="2">
        <f>IF('Indicator Data'!Z69="No data","x",ROUND(IF('Indicator Data'!Z69&gt;V$140,0,IF('Indicator Data'!Z69&lt;V$139,10,(V$140-'Indicator Data'!Z69)/(V$140-V$139)*10)),1))</f>
        <v>6.2</v>
      </c>
      <c r="W67" s="2">
        <f>IF('Indicator Data'!AE69="No data","x",ROUND(IF('Indicator Data'!AE69&gt;W$140,0,IF('Indicator Data'!AE69&lt;W$139,10,(W$140-'Indicator Data'!AE69)/(W$140-W$139)*10)),1))</f>
        <v>9.4</v>
      </c>
      <c r="X67" s="3">
        <f t="shared" si="6"/>
        <v>6.6</v>
      </c>
      <c r="Y67" s="5">
        <f t="shared" si="7"/>
        <v>5</v>
      </c>
      <c r="Z67" s="80"/>
    </row>
    <row r="68" spans="1:26" s="11" customFormat="1" x14ac:dyDescent="0.25">
      <c r="A68" s="11" t="s">
        <v>386</v>
      </c>
      <c r="B68" s="28" t="s">
        <v>14</v>
      </c>
      <c r="C68" s="28" t="s">
        <v>514</v>
      </c>
      <c r="D68" s="2">
        <f>IF('Indicator Data'!AR70="No data","x",ROUND(IF('Indicator Data'!AR70&gt;D$140,0,IF('Indicator Data'!AR70&lt;D$139,10,(D$140-'Indicator Data'!AR70)/(D$140-D$139)*10)),1))</f>
        <v>2.8</v>
      </c>
      <c r="E68" s="122">
        <f>('Indicator Data'!BE70+'Indicator Data'!BF70+'Indicator Data'!BG70)/'Indicator Data'!BD70*1000000</f>
        <v>1.8969984458694449E-2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7.3</v>
      </c>
      <c r="I68" s="2">
        <f>IF('Indicator Data'!AS70="No data","x",ROUND(IF('Indicator Data'!AS70&gt;I$140,0,IF('Indicator Data'!AS70&lt;I$139,10,(I$140-'Indicator Data'!AS70)/(I$140-I$139)*10)),1))</f>
        <v>7.2</v>
      </c>
      <c r="J68" s="3">
        <f t="shared" ref="J68:J119" si="10">IF(AND(H68="x",I68="x"),"x",ROUND(AVERAGE(H68,I68),1))</f>
        <v>7.3</v>
      </c>
      <c r="K68" s="5">
        <f t="shared" ref="K68:K119" si="11">ROUND(AVERAGE(G68,J68),1)</f>
        <v>6.8</v>
      </c>
      <c r="L68" s="2">
        <f>IF('Indicator Data'!AV70="No data","x",ROUND(IF('Indicator Data'!AV70^2&gt;L$140,0,IF('Indicator Data'!AV70^2&lt;L$139,10,(L$140-'Indicator Data'!AV70^2)/(L$140-L$139)*10)),1))</f>
        <v>10</v>
      </c>
      <c r="M68" s="2">
        <f>IF(OR('Indicator Data'!AU70=0,'Indicator Data'!AU70="No data"),"x",ROUND(IF('Indicator Data'!AU70&gt;M$140,0,IF('Indicator Data'!AU70&lt;M$139,10,(M$140-'Indicator Data'!AU70)/(M$140-M$139)*10)),1))</f>
        <v>7.1</v>
      </c>
      <c r="N68" s="2">
        <f>IF('Indicator Data'!AW70="No data","x",ROUND(IF('Indicator Data'!AW70&gt;N$140,0,IF('Indicator Data'!AW70&lt;N$139,10,(N$140-'Indicator Data'!AW70)/(N$140-N$139)*10)),1))</f>
        <v>7.4</v>
      </c>
      <c r="O68" s="2">
        <f>IF('Indicator Data'!AX70="No data","x",ROUND(IF('Indicator Data'!AX70&gt;O$140,0,IF('Indicator Data'!AX70&lt;O$139,10,(O$140-'Indicator Data'!AX70)/(O$140-O$139)*10)),1))</f>
        <v>6</v>
      </c>
      <c r="P68" s="3">
        <f t="shared" ref="P68:P119" si="12">IF(AND(L68="x",M68="x",N68="x",O68="x"),"x",ROUND(AVERAGE(L68,M68,N68,O68),1))</f>
        <v>7.6</v>
      </c>
      <c r="Q68" s="2">
        <f>IF('Indicator Data'!AY70="No data","x",ROUND(IF('Indicator Data'!AY70&gt;Q$140,0,IF('Indicator Data'!AY70&lt;Q$139,10,(Q$140-'Indicator Data'!AY70)/(Q$140-Q$139)*10)),1))</f>
        <v>6.9</v>
      </c>
      <c r="R68" s="2">
        <f>IF('Indicator Data'!AZ70="No data","x",ROUND(IF('Indicator Data'!AZ70&gt;R$140,0,IF('Indicator Data'!AZ70&lt;R$139,10,(R$140-'Indicator Data'!AZ70)/(R$140-R$139)*10)),1))</f>
        <v>8</v>
      </c>
      <c r="S68" s="3">
        <f t="shared" ref="S68:S119" si="13">IF(AND(Q68="x",R68="x"),"x",ROUND(AVERAGE(R68,Q68),1))</f>
        <v>7.5</v>
      </c>
      <c r="T68" s="2">
        <f>IF('Indicator Data'!X70="No data","x",ROUND(IF('Indicator Data'!X70&gt;T$140,0,IF('Indicator Data'!X70&lt;T$139,10,(T$140-'Indicator Data'!X70)/(T$140-T$139)*10)),1))</f>
        <v>9</v>
      </c>
      <c r="U68" s="2">
        <f>IF('Indicator Data'!Y70="No data","x",ROUND(IF('Indicator Data'!Y70&gt;U$140,0,IF('Indicator Data'!Y70&lt;U$139,10,(U$140-'Indicator Data'!Y70)/(U$140-U$139)*10)),1))</f>
        <v>8.1</v>
      </c>
      <c r="V68" s="2">
        <f>IF('Indicator Data'!Z70="No data","x",ROUND(IF('Indicator Data'!Z70&gt;V$140,0,IF('Indicator Data'!Z70&lt;V$139,10,(V$140-'Indicator Data'!Z70)/(V$140-V$139)*10)),1))</f>
        <v>10</v>
      </c>
      <c r="W68" s="2">
        <f>IF('Indicator Data'!AE70="No data","x",ROUND(IF('Indicator Data'!AE70&gt;W$140,0,IF('Indicator Data'!AE70&lt;W$139,10,(W$140-'Indicator Data'!AE70)/(W$140-W$139)*10)),1))</f>
        <v>9.4</v>
      </c>
      <c r="X68" s="3">
        <f t="shared" ref="X68:X119" si="14">IF(AND(T68="x",V68="x",W68="x"),"x",ROUND(AVERAGE(T68,V68,W68,U68),1))</f>
        <v>9.1</v>
      </c>
      <c r="Y68" s="5">
        <f t="shared" ref="Y68:Y119" si="15">ROUND(AVERAGE(S68,P68,X68),1)</f>
        <v>8.1</v>
      </c>
      <c r="Z68" s="80"/>
    </row>
    <row r="69" spans="1:26" s="11" customFormat="1" x14ac:dyDescent="0.25">
      <c r="A69" s="11" t="s">
        <v>389</v>
      </c>
      <c r="B69" s="28" t="s">
        <v>14</v>
      </c>
      <c r="C69" s="28" t="s">
        <v>517</v>
      </c>
      <c r="D69" s="2">
        <f>IF('Indicator Data'!AR71="No data","x",ROUND(IF('Indicator Data'!AR71&gt;D$140,0,IF('Indicator Data'!AR71&lt;D$139,10,(D$140-'Indicator Data'!AR71)/(D$140-D$139)*10)),1))</f>
        <v>2.8</v>
      </c>
      <c r="E69" s="122">
        <f>('Indicator Data'!BE71+'Indicator Data'!BF71+'Indicator Data'!BG71)/'Indicator Data'!BD71*1000000</f>
        <v>1.8969984458694449E-2</v>
      </c>
      <c r="F69" s="2">
        <f t="shared" si="8"/>
        <v>9.8000000000000007</v>
      </c>
      <c r="G69" s="3">
        <f t="shared" si="9"/>
        <v>6.3</v>
      </c>
      <c r="H69" s="2">
        <f>IF('Indicator Data'!AT71="No data","x",ROUND(IF('Indicator Data'!AT71&gt;H$140,0,IF('Indicator Data'!AT71&lt;H$139,10,(H$140-'Indicator Data'!AT71)/(H$140-H$139)*10)),1))</f>
        <v>7.3</v>
      </c>
      <c r="I69" s="2">
        <f>IF('Indicator Data'!AS71="No data","x",ROUND(IF('Indicator Data'!AS71&gt;I$140,0,IF('Indicator Data'!AS71&lt;I$139,10,(I$140-'Indicator Data'!AS71)/(I$140-I$139)*10)),1))</f>
        <v>7.2</v>
      </c>
      <c r="J69" s="3">
        <f t="shared" si="10"/>
        <v>7.3</v>
      </c>
      <c r="K69" s="5">
        <f t="shared" si="11"/>
        <v>6.8</v>
      </c>
      <c r="L69" s="2">
        <f>IF('Indicator Data'!AV71="No data","x",ROUND(IF('Indicator Data'!AV71^2&gt;L$140,0,IF('Indicator Data'!AV71^2&lt;L$139,10,(L$140-'Indicator Data'!AV71^2)/(L$140-L$139)*10)),1))</f>
        <v>3.4</v>
      </c>
      <c r="M69" s="2">
        <f>IF(OR('Indicator Data'!AU71=0,'Indicator Data'!AU71="No data"),"x",ROUND(IF('Indicator Data'!AU71&gt;M$140,0,IF('Indicator Data'!AU71&lt;M$139,10,(M$140-'Indicator Data'!AU71)/(M$140-M$139)*10)),1))</f>
        <v>5.3</v>
      </c>
      <c r="N69" s="2">
        <f>IF('Indicator Data'!AW71="No data","x",ROUND(IF('Indicator Data'!AW71&gt;N$140,0,IF('Indicator Data'!AW71&lt;N$139,10,(N$140-'Indicator Data'!AW71)/(N$140-N$139)*10)),1))</f>
        <v>7.4</v>
      </c>
      <c r="O69" s="2">
        <f>IF('Indicator Data'!AX71="No data","x",ROUND(IF('Indicator Data'!AX71&gt;O$140,0,IF('Indicator Data'!AX71&lt;O$139,10,(O$140-'Indicator Data'!AX71)/(O$140-O$139)*10)),1))</f>
        <v>6</v>
      </c>
      <c r="P69" s="3">
        <f t="shared" si="12"/>
        <v>5.5</v>
      </c>
      <c r="Q69" s="2">
        <f>IF('Indicator Data'!AY71="No data","x",ROUND(IF('Indicator Data'!AY71&gt;Q$140,0,IF('Indicator Data'!AY71&lt;Q$139,10,(Q$140-'Indicator Data'!AY71)/(Q$140-Q$139)*10)),1))</f>
        <v>8.8000000000000007</v>
      </c>
      <c r="R69" s="2">
        <f>IF('Indicator Data'!AZ71="No data","x",ROUND(IF('Indicator Data'!AZ71&gt;R$140,0,IF('Indicator Data'!AZ71&lt;R$139,10,(R$140-'Indicator Data'!AZ71)/(R$140-R$139)*10)),1))</f>
        <v>7.9</v>
      </c>
      <c r="S69" s="3">
        <f t="shared" si="13"/>
        <v>8.4</v>
      </c>
      <c r="T69" s="2">
        <f>IF('Indicator Data'!X71="No data","x",ROUND(IF('Indicator Data'!X71&gt;T$140,0,IF('Indicator Data'!X71&lt;T$139,10,(T$140-'Indicator Data'!X71)/(T$140-T$139)*10)),1))</f>
        <v>9</v>
      </c>
      <c r="U69" s="2">
        <f>IF('Indicator Data'!Y71="No data","x",ROUND(IF('Indicator Data'!Y71&gt;U$140,0,IF('Indicator Data'!Y71&lt;U$139,10,(U$140-'Indicator Data'!Y71)/(U$140-U$139)*10)),1))</f>
        <v>5.3</v>
      </c>
      <c r="V69" s="2">
        <f>IF('Indicator Data'!Z71="No data","x",ROUND(IF('Indicator Data'!Z71&gt;V$140,0,IF('Indicator Data'!Z71&lt;V$139,10,(V$140-'Indicator Data'!Z71)/(V$140-V$139)*10)),1))</f>
        <v>10</v>
      </c>
      <c r="W69" s="2">
        <f>IF('Indicator Data'!AE71="No data","x",ROUND(IF('Indicator Data'!AE71&gt;W$140,0,IF('Indicator Data'!AE71&lt;W$139,10,(W$140-'Indicator Data'!AE71)/(W$140-W$139)*10)),1))</f>
        <v>9.4</v>
      </c>
      <c r="X69" s="3">
        <f t="shared" si="14"/>
        <v>8.4</v>
      </c>
      <c r="Y69" s="5">
        <f t="shared" si="15"/>
        <v>7.4</v>
      </c>
      <c r="Z69" s="80"/>
    </row>
    <row r="70" spans="1:26" s="11" customFormat="1" x14ac:dyDescent="0.25">
      <c r="A70" s="11" t="s">
        <v>387</v>
      </c>
      <c r="B70" s="28" t="s">
        <v>14</v>
      </c>
      <c r="C70" s="28" t="s">
        <v>515</v>
      </c>
      <c r="D70" s="2">
        <f>IF('Indicator Data'!AR72="No data","x",ROUND(IF('Indicator Data'!AR72&gt;D$140,0,IF('Indicator Data'!AR72&lt;D$139,10,(D$140-'Indicator Data'!AR72)/(D$140-D$139)*10)),1))</f>
        <v>2.8</v>
      </c>
      <c r="E70" s="122">
        <f>('Indicator Data'!BE72+'Indicator Data'!BF72+'Indicator Data'!BG72)/'Indicator Data'!BD72*1000000</f>
        <v>1.8969984458694449E-2</v>
      </c>
      <c r="F70" s="2">
        <f t="shared" si="8"/>
        <v>9.8000000000000007</v>
      </c>
      <c r="G70" s="3">
        <f t="shared" si="9"/>
        <v>6.3</v>
      </c>
      <c r="H70" s="2">
        <f>IF('Indicator Data'!AT72="No data","x",ROUND(IF('Indicator Data'!AT72&gt;H$140,0,IF('Indicator Data'!AT72&lt;H$139,10,(H$140-'Indicator Data'!AT72)/(H$140-H$139)*10)),1))</f>
        <v>7.3</v>
      </c>
      <c r="I70" s="2">
        <f>IF('Indicator Data'!AS72="No data","x",ROUND(IF('Indicator Data'!AS72&gt;I$140,0,IF('Indicator Data'!AS72&lt;I$139,10,(I$140-'Indicator Data'!AS72)/(I$140-I$139)*10)),1))</f>
        <v>7.2</v>
      </c>
      <c r="J70" s="3">
        <f t="shared" si="10"/>
        <v>7.3</v>
      </c>
      <c r="K70" s="5">
        <f t="shared" si="11"/>
        <v>6.8</v>
      </c>
      <c r="L70" s="2">
        <f>IF('Indicator Data'!AV72="No data","x",ROUND(IF('Indicator Data'!AV72^2&gt;L$140,0,IF('Indicator Data'!AV72^2&lt;L$139,10,(L$140-'Indicator Data'!AV72^2)/(L$140-L$139)*10)),1))</f>
        <v>6.2</v>
      </c>
      <c r="M70" s="2">
        <f>IF(OR('Indicator Data'!AU72=0,'Indicator Data'!AU72="No data"),"x",ROUND(IF('Indicator Data'!AU72&gt;M$140,0,IF('Indicator Data'!AU72&lt;M$139,10,(M$140-'Indicator Data'!AU72)/(M$140-M$139)*10)),1))</f>
        <v>6.6</v>
      </c>
      <c r="N70" s="2">
        <f>IF('Indicator Data'!AW72="No data","x",ROUND(IF('Indicator Data'!AW72&gt;N$140,0,IF('Indicator Data'!AW72&lt;N$139,10,(N$140-'Indicator Data'!AW72)/(N$140-N$139)*10)),1))</f>
        <v>7.4</v>
      </c>
      <c r="O70" s="2">
        <f>IF('Indicator Data'!AX72="No data","x",ROUND(IF('Indicator Data'!AX72&gt;O$140,0,IF('Indicator Data'!AX72&lt;O$139,10,(O$140-'Indicator Data'!AX72)/(O$140-O$139)*10)),1))</f>
        <v>6</v>
      </c>
      <c r="P70" s="3">
        <f t="shared" si="12"/>
        <v>6.6</v>
      </c>
      <c r="Q70" s="2">
        <f>IF('Indicator Data'!AY72="No data","x",ROUND(IF('Indicator Data'!AY72&gt;Q$140,0,IF('Indicator Data'!AY72&lt;Q$139,10,(Q$140-'Indicator Data'!AY72)/(Q$140-Q$139)*10)),1))</f>
        <v>8.6</v>
      </c>
      <c r="R70" s="2">
        <f>IF('Indicator Data'!AZ72="No data","x",ROUND(IF('Indicator Data'!AZ72&gt;R$140,0,IF('Indicator Data'!AZ72&lt;R$139,10,(R$140-'Indicator Data'!AZ72)/(R$140-R$139)*10)),1))</f>
        <v>7.1</v>
      </c>
      <c r="S70" s="3">
        <f t="shared" si="13"/>
        <v>7.9</v>
      </c>
      <c r="T70" s="2">
        <f>IF('Indicator Data'!X72="No data","x",ROUND(IF('Indicator Data'!X72&gt;T$140,0,IF('Indicator Data'!X72&lt;T$139,10,(T$140-'Indicator Data'!X72)/(T$140-T$139)*10)),1))</f>
        <v>9</v>
      </c>
      <c r="U70" s="2">
        <f>IF('Indicator Data'!Y72="No data","x",ROUND(IF('Indicator Data'!Y72&gt;U$140,0,IF('Indicator Data'!Y72&lt;U$139,10,(U$140-'Indicator Data'!Y72)/(U$140-U$139)*10)),1))</f>
        <v>4.0999999999999996</v>
      </c>
      <c r="V70" s="2">
        <f>IF('Indicator Data'!Z72="No data","x",ROUND(IF('Indicator Data'!Z72&gt;V$140,0,IF('Indicator Data'!Z72&lt;V$139,10,(V$140-'Indicator Data'!Z72)/(V$140-V$139)*10)),1))</f>
        <v>10</v>
      </c>
      <c r="W70" s="2">
        <f>IF('Indicator Data'!AE72="No data","x",ROUND(IF('Indicator Data'!AE72&gt;W$140,0,IF('Indicator Data'!AE72&lt;W$139,10,(W$140-'Indicator Data'!AE72)/(W$140-W$139)*10)),1))</f>
        <v>9.4</v>
      </c>
      <c r="X70" s="3">
        <f t="shared" si="14"/>
        <v>8.1</v>
      </c>
      <c r="Y70" s="5">
        <f t="shared" si="15"/>
        <v>7.5</v>
      </c>
      <c r="Z70" s="80"/>
    </row>
    <row r="71" spans="1:26" s="11" customFormat="1" x14ac:dyDescent="0.25">
      <c r="A71" s="11" t="s">
        <v>388</v>
      </c>
      <c r="B71" s="28" t="s">
        <v>14</v>
      </c>
      <c r="C71" s="28" t="s">
        <v>516</v>
      </c>
      <c r="D71" s="2">
        <f>IF('Indicator Data'!AR73="No data","x",ROUND(IF('Indicator Data'!AR73&gt;D$140,0,IF('Indicator Data'!AR73&lt;D$139,10,(D$140-'Indicator Data'!AR73)/(D$140-D$139)*10)),1))</f>
        <v>2.8</v>
      </c>
      <c r="E71" s="122">
        <f>('Indicator Data'!BE73+'Indicator Data'!BF73+'Indicator Data'!BG73)/'Indicator Data'!BD73*1000000</f>
        <v>1.8969984458694449E-2</v>
      </c>
      <c r="F71" s="2">
        <f t="shared" si="8"/>
        <v>9.8000000000000007</v>
      </c>
      <c r="G71" s="3">
        <f t="shared" si="9"/>
        <v>6.3</v>
      </c>
      <c r="H71" s="2">
        <f>IF('Indicator Data'!AT73="No data","x",ROUND(IF('Indicator Data'!AT73&gt;H$140,0,IF('Indicator Data'!AT73&lt;H$139,10,(H$140-'Indicator Data'!AT73)/(H$140-H$139)*10)),1))</f>
        <v>7.3</v>
      </c>
      <c r="I71" s="2">
        <f>IF('Indicator Data'!AS73="No data","x",ROUND(IF('Indicator Data'!AS73&gt;I$140,0,IF('Indicator Data'!AS73&lt;I$139,10,(I$140-'Indicator Data'!AS73)/(I$140-I$139)*10)),1))</f>
        <v>7.2</v>
      </c>
      <c r="J71" s="3">
        <f t="shared" si="10"/>
        <v>7.3</v>
      </c>
      <c r="K71" s="5">
        <f t="shared" si="11"/>
        <v>6.8</v>
      </c>
      <c r="L71" s="2">
        <f>IF('Indicator Data'!AV73="No data","x",ROUND(IF('Indicator Data'!AV73^2&gt;L$140,0,IF('Indicator Data'!AV73^2&lt;L$139,10,(L$140-'Indicator Data'!AV73^2)/(L$140-L$139)*10)),1))</f>
        <v>10</v>
      </c>
      <c r="M71" s="2">
        <f>IF(OR('Indicator Data'!AU73=0,'Indicator Data'!AU73="No data"),"x",ROUND(IF('Indicator Data'!AU73&gt;M$140,0,IF('Indicator Data'!AU73&lt;M$139,10,(M$140-'Indicator Data'!AU73)/(M$140-M$139)*10)),1))</f>
        <v>3.7</v>
      </c>
      <c r="N71" s="2">
        <f>IF('Indicator Data'!AW73="No data","x",ROUND(IF('Indicator Data'!AW73&gt;N$140,0,IF('Indicator Data'!AW73&lt;N$139,10,(N$140-'Indicator Data'!AW73)/(N$140-N$139)*10)),1))</f>
        <v>7.4</v>
      </c>
      <c r="O71" s="2">
        <f>IF('Indicator Data'!AX73="No data","x",ROUND(IF('Indicator Data'!AX73&gt;O$140,0,IF('Indicator Data'!AX73&lt;O$139,10,(O$140-'Indicator Data'!AX73)/(O$140-O$139)*10)),1))</f>
        <v>6</v>
      </c>
      <c r="P71" s="3">
        <f t="shared" si="12"/>
        <v>6.8</v>
      </c>
      <c r="Q71" s="2">
        <f>IF('Indicator Data'!AY73="No data","x",ROUND(IF('Indicator Data'!AY73&gt;Q$140,0,IF('Indicator Data'!AY73&lt;Q$139,10,(Q$140-'Indicator Data'!AY73)/(Q$140-Q$139)*10)),1))</f>
        <v>5.3</v>
      </c>
      <c r="R71" s="2">
        <f>IF('Indicator Data'!AZ73="No data","x",ROUND(IF('Indicator Data'!AZ73&gt;R$140,0,IF('Indicator Data'!AZ73&lt;R$139,10,(R$140-'Indicator Data'!AZ73)/(R$140-R$139)*10)),1))</f>
        <v>10</v>
      </c>
      <c r="S71" s="3">
        <f t="shared" si="13"/>
        <v>7.7</v>
      </c>
      <c r="T71" s="2">
        <f>IF('Indicator Data'!X73="No data","x",ROUND(IF('Indicator Data'!X73&gt;T$140,0,IF('Indicator Data'!X73&lt;T$139,10,(T$140-'Indicator Data'!X73)/(T$140-T$139)*10)),1))</f>
        <v>9</v>
      </c>
      <c r="U71" s="2">
        <f>IF('Indicator Data'!Y73="No data","x",ROUND(IF('Indicator Data'!Y73&gt;U$140,0,IF('Indicator Data'!Y73&lt;U$139,10,(U$140-'Indicator Data'!Y73)/(U$140-U$139)*10)),1))</f>
        <v>4.4000000000000004</v>
      </c>
      <c r="V71" s="2">
        <f>IF('Indicator Data'!Z73="No data","x",ROUND(IF('Indicator Data'!Z73&gt;V$140,0,IF('Indicator Data'!Z73&lt;V$139,10,(V$140-'Indicator Data'!Z73)/(V$140-V$139)*10)),1))</f>
        <v>10</v>
      </c>
      <c r="W71" s="2">
        <f>IF('Indicator Data'!AE73="No data","x",ROUND(IF('Indicator Data'!AE73&gt;W$140,0,IF('Indicator Data'!AE73&lt;W$139,10,(W$140-'Indicator Data'!AE73)/(W$140-W$139)*10)),1))</f>
        <v>9.4</v>
      </c>
      <c r="X71" s="3">
        <f t="shared" si="14"/>
        <v>8.1999999999999993</v>
      </c>
      <c r="Y71" s="5">
        <f t="shared" si="15"/>
        <v>7.6</v>
      </c>
      <c r="Z71" s="80"/>
    </row>
    <row r="72" spans="1:26" s="11" customFormat="1" x14ac:dyDescent="0.25">
      <c r="A72" s="11" t="s">
        <v>390</v>
      </c>
      <c r="B72" s="28" t="s">
        <v>14</v>
      </c>
      <c r="C72" s="28" t="s">
        <v>518</v>
      </c>
      <c r="D72" s="2">
        <f>IF('Indicator Data'!AR74="No data","x",ROUND(IF('Indicator Data'!AR74&gt;D$140,0,IF('Indicator Data'!AR74&lt;D$139,10,(D$140-'Indicator Data'!AR74)/(D$140-D$139)*10)),1))</f>
        <v>2.8</v>
      </c>
      <c r="E72" s="122">
        <f>('Indicator Data'!BE74+'Indicator Data'!BF74+'Indicator Data'!BG74)/'Indicator Data'!BD74*1000000</f>
        <v>1.8969984458694449E-2</v>
      </c>
      <c r="F72" s="2">
        <f t="shared" si="8"/>
        <v>9.8000000000000007</v>
      </c>
      <c r="G72" s="3">
        <f t="shared" si="9"/>
        <v>6.3</v>
      </c>
      <c r="H72" s="2">
        <f>IF('Indicator Data'!AT74="No data","x",ROUND(IF('Indicator Data'!AT74&gt;H$140,0,IF('Indicator Data'!AT74&lt;H$139,10,(H$140-'Indicator Data'!AT74)/(H$140-H$139)*10)),1))</f>
        <v>7.3</v>
      </c>
      <c r="I72" s="2">
        <f>IF('Indicator Data'!AS74="No data","x",ROUND(IF('Indicator Data'!AS74&gt;I$140,0,IF('Indicator Data'!AS74&lt;I$139,10,(I$140-'Indicator Data'!AS74)/(I$140-I$139)*10)),1))</f>
        <v>7.2</v>
      </c>
      <c r="J72" s="3">
        <f t="shared" si="10"/>
        <v>7.3</v>
      </c>
      <c r="K72" s="5">
        <f t="shared" si="11"/>
        <v>6.8</v>
      </c>
      <c r="L72" s="2">
        <f>IF('Indicator Data'!AV74="No data","x",ROUND(IF('Indicator Data'!AV74^2&gt;L$140,0,IF('Indicator Data'!AV74^2&lt;L$139,10,(L$140-'Indicator Data'!AV74^2)/(L$140-L$139)*10)),1))</f>
        <v>4.2</v>
      </c>
      <c r="M72" s="2">
        <f>IF(OR('Indicator Data'!AU74=0,'Indicator Data'!AU74="No data"),"x",ROUND(IF('Indicator Data'!AU74&gt;M$140,0,IF('Indicator Data'!AU74&lt;M$139,10,(M$140-'Indicator Data'!AU74)/(M$140-M$139)*10)),1))</f>
        <v>6.2</v>
      </c>
      <c r="N72" s="2">
        <f>IF('Indicator Data'!AW74="No data","x",ROUND(IF('Indicator Data'!AW74&gt;N$140,0,IF('Indicator Data'!AW74&lt;N$139,10,(N$140-'Indicator Data'!AW74)/(N$140-N$139)*10)),1))</f>
        <v>7.4</v>
      </c>
      <c r="O72" s="2">
        <f>IF('Indicator Data'!AX74="No data","x",ROUND(IF('Indicator Data'!AX74&gt;O$140,0,IF('Indicator Data'!AX74&lt;O$139,10,(O$140-'Indicator Data'!AX74)/(O$140-O$139)*10)),1))</f>
        <v>6</v>
      </c>
      <c r="P72" s="3">
        <f t="shared" si="12"/>
        <v>6</v>
      </c>
      <c r="Q72" s="2">
        <f>IF('Indicator Data'!AY74="No data","x",ROUND(IF('Indicator Data'!AY74&gt;Q$140,0,IF('Indicator Data'!AY74&lt;Q$139,10,(Q$140-'Indicator Data'!AY74)/(Q$140-Q$139)*10)),1))</f>
        <v>8.3000000000000007</v>
      </c>
      <c r="R72" s="2">
        <f>IF('Indicator Data'!AZ74="No data","x",ROUND(IF('Indicator Data'!AZ74&gt;R$140,0,IF('Indicator Data'!AZ74&lt;R$139,10,(R$140-'Indicator Data'!AZ74)/(R$140-R$139)*10)),1))</f>
        <v>9.1999999999999993</v>
      </c>
      <c r="S72" s="3">
        <f t="shared" si="13"/>
        <v>8.8000000000000007</v>
      </c>
      <c r="T72" s="2">
        <f>IF('Indicator Data'!X74="No data","x",ROUND(IF('Indicator Data'!X74&gt;T$140,0,IF('Indicator Data'!X74&lt;T$139,10,(T$140-'Indicator Data'!X74)/(T$140-T$139)*10)),1))</f>
        <v>9</v>
      </c>
      <c r="U72" s="2">
        <f>IF('Indicator Data'!Y74="No data","x",ROUND(IF('Indicator Data'!Y74&gt;U$140,0,IF('Indicator Data'!Y74&lt;U$139,10,(U$140-'Indicator Data'!Y74)/(U$140-U$139)*10)),1))</f>
        <v>2.6</v>
      </c>
      <c r="V72" s="2">
        <f>IF('Indicator Data'!Z74="No data","x",ROUND(IF('Indicator Data'!Z74&gt;V$140,0,IF('Indicator Data'!Z74&lt;V$139,10,(V$140-'Indicator Data'!Z74)/(V$140-V$139)*10)),1))</f>
        <v>6.5</v>
      </c>
      <c r="W72" s="2">
        <f>IF('Indicator Data'!AE74="No data","x",ROUND(IF('Indicator Data'!AE74&gt;W$140,0,IF('Indicator Data'!AE74&lt;W$139,10,(W$140-'Indicator Data'!AE74)/(W$140-W$139)*10)),1))</f>
        <v>9.4</v>
      </c>
      <c r="X72" s="3">
        <f t="shared" si="14"/>
        <v>6.9</v>
      </c>
      <c r="Y72" s="5">
        <f t="shared" si="15"/>
        <v>7.2</v>
      </c>
      <c r="Z72" s="80"/>
    </row>
    <row r="73" spans="1:26" s="11" customFormat="1" x14ac:dyDescent="0.25">
      <c r="A73" s="11" t="s">
        <v>391</v>
      </c>
      <c r="B73" s="28" t="s">
        <v>14</v>
      </c>
      <c r="C73" s="28" t="s">
        <v>519</v>
      </c>
      <c r="D73" s="2">
        <f>IF('Indicator Data'!AR75="No data","x",ROUND(IF('Indicator Data'!AR75&gt;D$140,0,IF('Indicator Data'!AR75&lt;D$139,10,(D$140-'Indicator Data'!AR75)/(D$140-D$139)*10)),1))</f>
        <v>2.8</v>
      </c>
      <c r="E73" s="122">
        <f>('Indicator Data'!BE75+'Indicator Data'!BF75+'Indicator Data'!BG75)/'Indicator Data'!BD75*1000000</f>
        <v>1.8969984458694449E-2</v>
      </c>
      <c r="F73" s="2">
        <f t="shared" si="8"/>
        <v>9.8000000000000007</v>
      </c>
      <c r="G73" s="3">
        <f t="shared" si="9"/>
        <v>6.3</v>
      </c>
      <c r="H73" s="2">
        <f>IF('Indicator Data'!AT75="No data","x",ROUND(IF('Indicator Data'!AT75&gt;H$140,0,IF('Indicator Data'!AT75&lt;H$139,10,(H$140-'Indicator Data'!AT75)/(H$140-H$139)*10)),1))</f>
        <v>7.3</v>
      </c>
      <c r="I73" s="2">
        <f>IF('Indicator Data'!AS75="No data","x",ROUND(IF('Indicator Data'!AS75&gt;I$140,0,IF('Indicator Data'!AS75&lt;I$139,10,(I$140-'Indicator Data'!AS75)/(I$140-I$139)*10)),1))</f>
        <v>7.2</v>
      </c>
      <c r="J73" s="3">
        <f t="shared" si="10"/>
        <v>7.3</v>
      </c>
      <c r="K73" s="5">
        <f t="shared" si="11"/>
        <v>6.8</v>
      </c>
      <c r="L73" s="2">
        <f>IF('Indicator Data'!AV75="No data","x",ROUND(IF('Indicator Data'!AV75^2&gt;L$140,0,IF('Indicator Data'!AV75^2&lt;L$139,10,(L$140-'Indicator Data'!AV75^2)/(L$140-L$139)*10)),1))</f>
        <v>3.5</v>
      </c>
      <c r="M73" s="2">
        <f>IF(OR('Indicator Data'!AU75=0,'Indicator Data'!AU75="No data"),"x",ROUND(IF('Indicator Data'!AU75&gt;M$140,0,IF('Indicator Data'!AU75&lt;M$139,10,(M$140-'Indicator Data'!AU75)/(M$140-M$139)*10)),1))</f>
        <v>2.8</v>
      </c>
      <c r="N73" s="2">
        <f>IF('Indicator Data'!AW75="No data","x",ROUND(IF('Indicator Data'!AW75&gt;N$140,0,IF('Indicator Data'!AW75&lt;N$139,10,(N$140-'Indicator Data'!AW75)/(N$140-N$139)*10)),1))</f>
        <v>7.4</v>
      </c>
      <c r="O73" s="2">
        <f>IF('Indicator Data'!AX75="No data","x",ROUND(IF('Indicator Data'!AX75&gt;O$140,0,IF('Indicator Data'!AX75&lt;O$139,10,(O$140-'Indicator Data'!AX75)/(O$140-O$139)*10)),1))</f>
        <v>6</v>
      </c>
      <c r="P73" s="3">
        <f t="shared" si="12"/>
        <v>4.9000000000000004</v>
      </c>
      <c r="Q73" s="2">
        <f>IF('Indicator Data'!AY75="No data","x",ROUND(IF('Indicator Data'!AY75&gt;Q$140,0,IF('Indicator Data'!AY75&lt;Q$139,10,(Q$140-'Indicator Data'!AY75)/(Q$140-Q$139)*10)),1))</f>
        <v>6.9</v>
      </c>
      <c r="R73" s="2">
        <f>IF('Indicator Data'!AZ75="No data","x",ROUND(IF('Indicator Data'!AZ75&gt;R$140,0,IF('Indicator Data'!AZ75&lt;R$139,10,(R$140-'Indicator Data'!AZ75)/(R$140-R$139)*10)),1))</f>
        <v>4.0999999999999996</v>
      </c>
      <c r="S73" s="3">
        <f t="shared" si="13"/>
        <v>5.5</v>
      </c>
      <c r="T73" s="2">
        <f>IF('Indicator Data'!X75="No data","x",ROUND(IF('Indicator Data'!X75&gt;T$140,0,IF('Indicator Data'!X75&lt;T$139,10,(T$140-'Indicator Data'!X75)/(T$140-T$139)*10)),1))</f>
        <v>9</v>
      </c>
      <c r="U73" s="2">
        <f>IF('Indicator Data'!Y75="No data","x",ROUND(IF('Indicator Data'!Y75&gt;U$140,0,IF('Indicator Data'!Y75&lt;U$139,10,(U$140-'Indicator Data'!Y75)/(U$140-U$139)*10)),1))</f>
        <v>3.7</v>
      </c>
      <c r="V73" s="2">
        <f>IF('Indicator Data'!Z75="No data","x",ROUND(IF('Indicator Data'!Z75&gt;V$140,0,IF('Indicator Data'!Z75&lt;V$139,10,(V$140-'Indicator Data'!Z75)/(V$140-V$139)*10)),1))</f>
        <v>9.1</v>
      </c>
      <c r="W73" s="2">
        <f>IF('Indicator Data'!AE75="No data","x",ROUND(IF('Indicator Data'!AE75&gt;W$140,0,IF('Indicator Data'!AE75&lt;W$139,10,(W$140-'Indicator Data'!AE75)/(W$140-W$139)*10)),1))</f>
        <v>9.4</v>
      </c>
      <c r="X73" s="3">
        <f t="shared" si="14"/>
        <v>7.8</v>
      </c>
      <c r="Y73" s="5">
        <f t="shared" si="15"/>
        <v>6.1</v>
      </c>
      <c r="Z73" s="80"/>
    </row>
    <row r="74" spans="1:26" s="11" customFormat="1" x14ac:dyDescent="0.25">
      <c r="A74" s="11" t="s">
        <v>392</v>
      </c>
      <c r="B74" s="28" t="s">
        <v>14</v>
      </c>
      <c r="C74" s="28" t="s">
        <v>520</v>
      </c>
      <c r="D74" s="2">
        <f>IF('Indicator Data'!AR76="No data","x",ROUND(IF('Indicator Data'!AR76&gt;D$140,0,IF('Indicator Data'!AR76&lt;D$139,10,(D$140-'Indicator Data'!AR76)/(D$140-D$139)*10)),1))</f>
        <v>2.8</v>
      </c>
      <c r="E74" s="122">
        <f>('Indicator Data'!BE76+'Indicator Data'!BF76+'Indicator Data'!BG76)/'Indicator Data'!BD76*1000000</f>
        <v>1.8969984458694449E-2</v>
      </c>
      <c r="F74" s="2">
        <f t="shared" si="8"/>
        <v>9.8000000000000007</v>
      </c>
      <c r="G74" s="3">
        <f t="shared" si="9"/>
        <v>6.3</v>
      </c>
      <c r="H74" s="2">
        <f>IF('Indicator Data'!AT76="No data","x",ROUND(IF('Indicator Data'!AT76&gt;H$140,0,IF('Indicator Data'!AT76&lt;H$139,10,(H$140-'Indicator Data'!AT76)/(H$140-H$139)*10)),1))</f>
        <v>7.3</v>
      </c>
      <c r="I74" s="2">
        <f>IF('Indicator Data'!AS76="No data","x",ROUND(IF('Indicator Data'!AS76&gt;I$140,0,IF('Indicator Data'!AS76&lt;I$139,10,(I$140-'Indicator Data'!AS76)/(I$140-I$139)*10)),1))</f>
        <v>7.2</v>
      </c>
      <c r="J74" s="3">
        <f t="shared" si="10"/>
        <v>7.3</v>
      </c>
      <c r="K74" s="5">
        <f t="shared" si="11"/>
        <v>6.8</v>
      </c>
      <c r="L74" s="2">
        <f>IF('Indicator Data'!AV76="No data","x",ROUND(IF('Indicator Data'!AV76^2&gt;L$140,0,IF('Indicator Data'!AV76^2&lt;L$139,10,(L$140-'Indicator Data'!AV76^2)/(L$140-L$139)*10)),1))</f>
        <v>5</v>
      </c>
      <c r="M74" s="2">
        <f>IF(OR('Indicator Data'!AU76=0,'Indicator Data'!AU76="No data"),"x",ROUND(IF('Indicator Data'!AU76&gt;M$140,0,IF('Indicator Data'!AU76&lt;M$139,10,(M$140-'Indicator Data'!AU76)/(M$140-M$139)*10)),1))</f>
        <v>6.9</v>
      </c>
      <c r="N74" s="2">
        <f>IF('Indicator Data'!AW76="No data","x",ROUND(IF('Indicator Data'!AW76&gt;N$140,0,IF('Indicator Data'!AW76&lt;N$139,10,(N$140-'Indicator Data'!AW76)/(N$140-N$139)*10)),1))</f>
        <v>7.4</v>
      </c>
      <c r="O74" s="2">
        <f>IF('Indicator Data'!AX76="No data","x",ROUND(IF('Indicator Data'!AX76&gt;O$140,0,IF('Indicator Data'!AX76&lt;O$139,10,(O$140-'Indicator Data'!AX76)/(O$140-O$139)*10)),1))</f>
        <v>6</v>
      </c>
      <c r="P74" s="3">
        <f t="shared" si="12"/>
        <v>6.3</v>
      </c>
      <c r="Q74" s="2">
        <f>IF('Indicator Data'!AY76="No data","x",ROUND(IF('Indicator Data'!AY76&gt;Q$140,0,IF('Indicator Data'!AY76&lt;Q$139,10,(Q$140-'Indicator Data'!AY76)/(Q$140-Q$139)*10)),1))</f>
        <v>9.8000000000000007</v>
      </c>
      <c r="R74" s="2">
        <f>IF('Indicator Data'!AZ76="No data","x",ROUND(IF('Indicator Data'!AZ76&gt;R$140,0,IF('Indicator Data'!AZ76&lt;R$139,10,(R$140-'Indicator Data'!AZ76)/(R$140-R$139)*10)),1))</f>
        <v>4.7</v>
      </c>
      <c r="S74" s="3">
        <f t="shared" si="13"/>
        <v>7.3</v>
      </c>
      <c r="T74" s="2">
        <f>IF('Indicator Data'!X76="No data","x",ROUND(IF('Indicator Data'!X76&gt;T$140,0,IF('Indicator Data'!X76&lt;T$139,10,(T$140-'Indicator Data'!X76)/(T$140-T$139)*10)),1))</f>
        <v>9</v>
      </c>
      <c r="U74" s="2">
        <f>IF('Indicator Data'!Y76="No data","x",ROUND(IF('Indicator Data'!Y76&gt;U$140,0,IF('Indicator Data'!Y76&lt;U$139,10,(U$140-'Indicator Data'!Y76)/(U$140-U$139)*10)),1))</f>
        <v>3.7</v>
      </c>
      <c r="V74" s="2">
        <f>IF('Indicator Data'!Z76="No data","x",ROUND(IF('Indicator Data'!Z76&gt;V$140,0,IF('Indicator Data'!Z76&lt;V$139,10,(V$140-'Indicator Data'!Z76)/(V$140-V$139)*10)),1))</f>
        <v>10</v>
      </c>
      <c r="W74" s="2">
        <f>IF('Indicator Data'!AE76="No data","x",ROUND(IF('Indicator Data'!AE76&gt;W$140,0,IF('Indicator Data'!AE76&lt;W$139,10,(W$140-'Indicator Data'!AE76)/(W$140-W$139)*10)),1))</f>
        <v>9.4</v>
      </c>
      <c r="X74" s="3">
        <f t="shared" si="14"/>
        <v>8</v>
      </c>
      <c r="Y74" s="5">
        <f t="shared" si="15"/>
        <v>7.2</v>
      </c>
      <c r="Z74" s="80"/>
    </row>
    <row r="75" spans="1:26" s="11" customFormat="1" x14ac:dyDescent="0.25">
      <c r="A75" s="11" t="s">
        <v>393</v>
      </c>
      <c r="B75" s="28" t="s">
        <v>14</v>
      </c>
      <c r="C75" s="28" t="s">
        <v>521</v>
      </c>
      <c r="D75" s="2">
        <f>IF('Indicator Data'!AR77="No data","x",ROUND(IF('Indicator Data'!AR77&gt;D$140,0,IF('Indicator Data'!AR77&lt;D$139,10,(D$140-'Indicator Data'!AR77)/(D$140-D$139)*10)),1))</f>
        <v>2.8</v>
      </c>
      <c r="E75" s="122">
        <f>('Indicator Data'!BE77+'Indicator Data'!BF77+'Indicator Data'!BG77)/'Indicator Data'!BD77*1000000</f>
        <v>1.8969984458694449E-2</v>
      </c>
      <c r="F75" s="2">
        <f t="shared" si="8"/>
        <v>9.8000000000000007</v>
      </c>
      <c r="G75" s="3">
        <f t="shared" si="9"/>
        <v>6.3</v>
      </c>
      <c r="H75" s="2">
        <f>IF('Indicator Data'!AT77="No data","x",ROUND(IF('Indicator Data'!AT77&gt;H$140,0,IF('Indicator Data'!AT77&lt;H$139,10,(H$140-'Indicator Data'!AT77)/(H$140-H$139)*10)),1))</f>
        <v>7.3</v>
      </c>
      <c r="I75" s="2">
        <f>IF('Indicator Data'!AS77="No data","x",ROUND(IF('Indicator Data'!AS77&gt;I$140,0,IF('Indicator Data'!AS77&lt;I$139,10,(I$140-'Indicator Data'!AS77)/(I$140-I$139)*10)),1))</f>
        <v>7.2</v>
      </c>
      <c r="J75" s="3">
        <f t="shared" si="10"/>
        <v>7.3</v>
      </c>
      <c r="K75" s="5">
        <f t="shared" si="11"/>
        <v>6.8</v>
      </c>
      <c r="L75" s="2">
        <f>IF('Indicator Data'!AV77="No data","x",ROUND(IF('Indicator Data'!AV77^2&gt;L$140,0,IF('Indicator Data'!AV77^2&lt;L$139,10,(L$140-'Indicator Data'!AV77^2)/(L$140-L$139)*10)),1))</f>
        <v>2.7</v>
      </c>
      <c r="M75" s="2">
        <f>IF(OR('Indicator Data'!AU77=0,'Indicator Data'!AU77="No data"),"x",ROUND(IF('Indicator Data'!AU77&gt;M$140,0,IF('Indicator Data'!AU77&lt;M$139,10,(M$140-'Indicator Data'!AU77)/(M$140-M$139)*10)),1))</f>
        <v>1.5</v>
      </c>
      <c r="N75" s="2">
        <f>IF('Indicator Data'!AW77="No data","x",ROUND(IF('Indicator Data'!AW77&gt;N$140,0,IF('Indicator Data'!AW77&lt;N$139,10,(N$140-'Indicator Data'!AW77)/(N$140-N$139)*10)),1))</f>
        <v>7.4</v>
      </c>
      <c r="O75" s="2">
        <f>IF('Indicator Data'!AX77="No data","x",ROUND(IF('Indicator Data'!AX77&gt;O$140,0,IF('Indicator Data'!AX77&lt;O$139,10,(O$140-'Indicator Data'!AX77)/(O$140-O$139)*10)),1))</f>
        <v>6</v>
      </c>
      <c r="P75" s="3">
        <f t="shared" si="12"/>
        <v>4.4000000000000004</v>
      </c>
      <c r="Q75" s="2">
        <f>IF('Indicator Data'!AY77="No data","x",ROUND(IF('Indicator Data'!AY77&gt;Q$140,0,IF('Indicator Data'!AY77&lt;Q$139,10,(Q$140-'Indicator Data'!AY77)/(Q$140-Q$139)*10)),1))</f>
        <v>5.4</v>
      </c>
      <c r="R75" s="2">
        <f>IF('Indicator Data'!AZ77="No data","x",ROUND(IF('Indicator Data'!AZ77&gt;R$140,0,IF('Indicator Data'!AZ77&lt;R$139,10,(R$140-'Indicator Data'!AZ77)/(R$140-R$139)*10)),1))</f>
        <v>2.4</v>
      </c>
      <c r="S75" s="3">
        <f t="shared" si="13"/>
        <v>3.9</v>
      </c>
      <c r="T75" s="2">
        <f>IF('Indicator Data'!X77="No data","x",ROUND(IF('Indicator Data'!X77&gt;T$140,0,IF('Indicator Data'!X77&lt;T$139,10,(T$140-'Indicator Data'!X77)/(T$140-T$139)*10)),1))</f>
        <v>9</v>
      </c>
      <c r="U75" s="2">
        <f>IF('Indicator Data'!Y77="No data","x",ROUND(IF('Indicator Data'!Y77&gt;U$140,0,IF('Indicator Data'!Y77&lt;U$139,10,(U$140-'Indicator Data'!Y77)/(U$140-U$139)*10)),1))</f>
        <v>2.1</v>
      </c>
      <c r="V75" s="2">
        <f>IF('Indicator Data'!Z77="No data","x",ROUND(IF('Indicator Data'!Z77&gt;V$140,0,IF('Indicator Data'!Z77&lt;V$139,10,(V$140-'Indicator Data'!Z77)/(V$140-V$139)*10)),1))</f>
        <v>3.3</v>
      </c>
      <c r="W75" s="2">
        <f>IF('Indicator Data'!AE77="No data","x",ROUND(IF('Indicator Data'!AE77&gt;W$140,0,IF('Indicator Data'!AE77&lt;W$139,10,(W$140-'Indicator Data'!AE77)/(W$140-W$139)*10)),1))</f>
        <v>9.4</v>
      </c>
      <c r="X75" s="3">
        <f t="shared" si="14"/>
        <v>6</v>
      </c>
      <c r="Y75" s="5">
        <f t="shared" si="15"/>
        <v>4.8</v>
      </c>
      <c r="Z75" s="80"/>
    </row>
    <row r="76" spans="1:26" s="11" customFormat="1" x14ac:dyDescent="0.25">
      <c r="A76" s="11" t="s">
        <v>394</v>
      </c>
      <c r="B76" s="28" t="s">
        <v>14</v>
      </c>
      <c r="C76" s="28" t="s">
        <v>522</v>
      </c>
      <c r="D76" s="2">
        <f>IF('Indicator Data'!AR78="No data","x",ROUND(IF('Indicator Data'!AR78&gt;D$140,0,IF('Indicator Data'!AR78&lt;D$139,10,(D$140-'Indicator Data'!AR78)/(D$140-D$139)*10)),1))</f>
        <v>2.8</v>
      </c>
      <c r="E76" s="122">
        <f>('Indicator Data'!BE78+'Indicator Data'!BF78+'Indicator Data'!BG78)/'Indicator Data'!BD78*1000000</f>
        <v>1.8969984458694449E-2</v>
      </c>
      <c r="F76" s="2">
        <f t="shared" si="8"/>
        <v>9.8000000000000007</v>
      </c>
      <c r="G76" s="3">
        <f t="shared" si="9"/>
        <v>6.3</v>
      </c>
      <c r="H76" s="2">
        <f>IF('Indicator Data'!AT78="No data","x",ROUND(IF('Indicator Data'!AT78&gt;H$140,0,IF('Indicator Data'!AT78&lt;H$139,10,(H$140-'Indicator Data'!AT78)/(H$140-H$139)*10)),1))</f>
        <v>7.3</v>
      </c>
      <c r="I76" s="2">
        <f>IF('Indicator Data'!AS78="No data","x",ROUND(IF('Indicator Data'!AS78&gt;I$140,0,IF('Indicator Data'!AS78&lt;I$139,10,(I$140-'Indicator Data'!AS78)/(I$140-I$139)*10)),1))</f>
        <v>7.2</v>
      </c>
      <c r="J76" s="3">
        <f t="shared" si="10"/>
        <v>7.3</v>
      </c>
      <c r="K76" s="5">
        <f t="shared" si="11"/>
        <v>6.8</v>
      </c>
      <c r="L76" s="2">
        <f>IF('Indicator Data'!AV78="No data","x",ROUND(IF('Indicator Data'!AV78^2&gt;L$140,0,IF('Indicator Data'!AV78^2&lt;L$139,10,(L$140-'Indicator Data'!AV78^2)/(L$140-L$139)*10)),1))</f>
        <v>1.4</v>
      </c>
      <c r="M76" s="2">
        <f>IF(OR('Indicator Data'!AU78=0,'Indicator Data'!AU78="No data"),"x",ROUND(IF('Indicator Data'!AU78&gt;M$140,0,IF('Indicator Data'!AU78&lt;M$139,10,(M$140-'Indicator Data'!AU78)/(M$140-M$139)*10)),1))</f>
        <v>3</v>
      </c>
      <c r="N76" s="2">
        <f>IF('Indicator Data'!AW78="No data","x",ROUND(IF('Indicator Data'!AW78&gt;N$140,0,IF('Indicator Data'!AW78&lt;N$139,10,(N$140-'Indicator Data'!AW78)/(N$140-N$139)*10)),1))</f>
        <v>7.4</v>
      </c>
      <c r="O76" s="2">
        <f>IF('Indicator Data'!AX78="No data","x",ROUND(IF('Indicator Data'!AX78&gt;O$140,0,IF('Indicator Data'!AX78&lt;O$139,10,(O$140-'Indicator Data'!AX78)/(O$140-O$139)*10)),1))</f>
        <v>6</v>
      </c>
      <c r="P76" s="3">
        <f t="shared" si="12"/>
        <v>4.5</v>
      </c>
      <c r="Q76" s="2">
        <f>IF('Indicator Data'!AY78="No data","x",ROUND(IF('Indicator Data'!AY78&gt;Q$140,0,IF('Indicator Data'!AY78&lt;Q$139,10,(Q$140-'Indicator Data'!AY78)/(Q$140-Q$139)*10)),1))</f>
        <v>8.3000000000000007</v>
      </c>
      <c r="R76" s="2">
        <f>IF('Indicator Data'!AZ78="No data","x",ROUND(IF('Indicator Data'!AZ78&gt;R$140,0,IF('Indicator Data'!AZ78&lt;R$139,10,(R$140-'Indicator Data'!AZ78)/(R$140-R$139)*10)),1))</f>
        <v>3.1</v>
      </c>
      <c r="S76" s="3">
        <f t="shared" si="13"/>
        <v>5.7</v>
      </c>
      <c r="T76" s="2">
        <f>IF('Indicator Data'!X78="No data","x",ROUND(IF('Indicator Data'!X78&gt;T$140,0,IF('Indicator Data'!X78&lt;T$139,10,(T$140-'Indicator Data'!X78)/(T$140-T$139)*10)),1))</f>
        <v>9</v>
      </c>
      <c r="U76" s="2">
        <f>IF('Indicator Data'!Y78="No data","x",ROUND(IF('Indicator Data'!Y78&gt;U$140,0,IF('Indicator Data'!Y78&lt;U$139,10,(U$140-'Indicator Data'!Y78)/(U$140-U$139)*10)),1))</f>
        <v>2.2999999999999998</v>
      </c>
      <c r="V76" s="2">
        <f>IF('Indicator Data'!Z78="No data","x",ROUND(IF('Indicator Data'!Z78&gt;V$140,0,IF('Indicator Data'!Z78&lt;V$139,10,(V$140-'Indicator Data'!Z78)/(V$140-V$139)*10)),1))</f>
        <v>4.8</v>
      </c>
      <c r="W76" s="2">
        <f>IF('Indicator Data'!AE78="No data","x",ROUND(IF('Indicator Data'!AE78&gt;W$140,0,IF('Indicator Data'!AE78&lt;W$139,10,(W$140-'Indicator Data'!AE78)/(W$140-W$139)*10)),1))</f>
        <v>9.4</v>
      </c>
      <c r="X76" s="3">
        <f t="shared" si="14"/>
        <v>6.4</v>
      </c>
      <c r="Y76" s="5">
        <f t="shared" si="15"/>
        <v>5.5</v>
      </c>
      <c r="Z76" s="80"/>
    </row>
    <row r="77" spans="1:26" s="11" customFormat="1" x14ac:dyDescent="0.25">
      <c r="A77" s="11" t="s">
        <v>395</v>
      </c>
      <c r="B77" s="28" t="s">
        <v>14</v>
      </c>
      <c r="C77" s="28" t="s">
        <v>523</v>
      </c>
      <c r="D77" s="2">
        <f>IF('Indicator Data'!AR79="No data","x",ROUND(IF('Indicator Data'!AR79&gt;D$140,0,IF('Indicator Data'!AR79&lt;D$139,10,(D$140-'Indicator Data'!AR79)/(D$140-D$139)*10)),1))</f>
        <v>2.8</v>
      </c>
      <c r="E77" s="122">
        <f>('Indicator Data'!BE79+'Indicator Data'!BF79+'Indicator Data'!BG79)/'Indicator Data'!BD79*1000000</f>
        <v>1.8969984458694449E-2</v>
      </c>
      <c r="F77" s="2">
        <f t="shared" si="8"/>
        <v>9.8000000000000007</v>
      </c>
      <c r="G77" s="3">
        <f t="shared" si="9"/>
        <v>6.3</v>
      </c>
      <c r="H77" s="2">
        <f>IF('Indicator Data'!AT79="No data","x",ROUND(IF('Indicator Data'!AT79&gt;H$140,0,IF('Indicator Data'!AT79&lt;H$139,10,(H$140-'Indicator Data'!AT79)/(H$140-H$139)*10)),1))</f>
        <v>7.3</v>
      </c>
      <c r="I77" s="2">
        <f>IF('Indicator Data'!AS79="No data","x",ROUND(IF('Indicator Data'!AS79&gt;I$140,0,IF('Indicator Data'!AS79&lt;I$139,10,(I$140-'Indicator Data'!AS79)/(I$140-I$139)*10)),1))</f>
        <v>7.2</v>
      </c>
      <c r="J77" s="3">
        <f t="shared" si="10"/>
        <v>7.3</v>
      </c>
      <c r="K77" s="5">
        <f t="shared" si="11"/>
        <v>6.8</v>
      </c>
      <c r="L77" s="2">
        <f>IF('Indicator Data'!AV79="No data","x",ROUND(IF('Indicator Data'!AV79^2&gt;L$140,0,IF('Indicator Data'!AV79^2&lt;L$139,10,(L$140-'Indicator Data'!AV79^2)/(L$140-L$139)*10)),1))</f>
        <v>3.4</v>
      </c>
      <c r="M77" s="2">
        <f>IF(OR('Indicator Data'!AU79=0,'Indicator Data'!AU79="No data"),"x",ROUND(IF('Indicator Data'!AU79&gt;M$140,0,IF('Indicator Data'!AU79&lt;M$139,10,(M$140-'Indicator Data'!AU79)/(M$140-M$139)*10)),1))</f>
        <v>3</v>
      </c>
      <c r="N77" s="2">
        <f>IF('Indicator Data'!AW79="No data","x",ROUND(IF('Indicator Data'!AW79&gt;N$140,0,IF('Indicator Data'!AW79&lt;N$139,10,(N$140-'Indicator Data'!AW79)/(N$140-N$139)*10)),1))</f>
        <v>7.4</v>
      </c>
      <c r="O77" s="2">
        <f>IF('Indicator Data'!AX79="No data","x",ROUND(IF('Indicator Data'!AX79&gt;O$140,0,IF('Indicator Data'!AX79&lt;O$139,10,(O$140-'Indicator Data'!AX79)/(O$140-O$139)*10)),1))</f>
        <v>6</v>
      </c>
      <c r="P77" s="3">
        <f t="shared" si="12"/>
        <v>5</v>
      </c>
      <c r="Q77" s="2">
        <f>IF('Indicator Data'!AY79="No data","x",ROUND(IF('Indicator Data'!AY79&gt;Q$140,0,IF('Indicator Data'!AY79&lt;Q$139,10,(Q$140-'Indicator Data'!AY79)/(Q$140-Q$139)*10)),1))</f>
        <v>7.5</v>
      </c>
      <c r="R77" s="2">
        <f>IF('Indicator Data'!AZ79="No data","x",ROUND(IF('Indicator Data'!AZ79&gt;R$140,0,IF('Indicator Data'!AZ79&lt;R$139,10,(R$140-'Indicator Data'!AZ79)/(R$140-R$139)*10)),1))</f>
        <v>8.1999999999999993</v>
      </c>
      <c r="S77" s="3">
        <f t="shared" si="13"/>
        <v>7.9</v>
      </c>
      <c r="T77" s="2">
        <f>IF('Indicator Data'!X79="No data","x",ROUND(IF('Indicator Data'!X79&gt;T$140,0,IF('Indicator Data'!X79&lt;T$139,10,(T$140-'Indicator Data'!X79)/(T$140-T$139)*10)),1))</f>
        <v>9</v>
      </c>
      <c r="U77" s="2">
        <f>IF('Indicator Data'!Y79="No data","x",ROUND(IF('Indicator Data'!Y79&gt;U$140,0,IF('Indicator Data'!Y79&lt;U$139,10,(U$140-'Indicator Data'!Y79)/(U$140-U$139)*10)),1))</f>
        <v>2.2999999999999998</v>
      </c>
      <c r="V77" s="2">
        <f>IF('Indicator Data'!Z79="No data","x",ROUND(IF('Indicator Data'!Z79&gt;V$140,0,IF('Indicator Data'!Z79&lt;V$139,10,(V$140-'Indicator Data'!Z79)/(V$140-V$139)*10)),1))</f>
        <v>4.5999999999999996</v>
      </c>
      <c r="W77" s="2">
        <f>IF('Indicator Data'!AE79="No data","x",ROUND(IF('Indicator Data'!AE79&gt;W$140,0,IF('Indicator Data'!AE79&lt;W$139,10,(W$140-'Indicator Data'!AE79)/(W$140-W$139)*10)),1))</f>
        <v>9.4</v>
      </c>
      <c r="X77" s="3">
        <f t="shared" si="14"/>
        <v>6.3</v>
      </c>
      <c r="Y77" s="5">
        <f t="shared" si="15"/>
        <v>6.4</v>
      </c>
      <c r="Z77" s="80"/>
    </row>
    <row r="78" spans="1:26" s="11" customFormat="1" x14ac:dyDescent="0.25">
      <c r="A78" s="11" t="s">
        <v>396</v>
      </c>
      <c r="B78" s="28" t="s">
        <v>14</v>
      </c>
      <c r="C78" s="28" t="s">
        <v>524</v>
      </c>
      <c r="D78" s="2">
        <f>IF('Indicator Data'!AR80="No data","x",ROUND(IF('Indicator Data'!AR80&gt;D$140,0,IF('Indicator Data'!AR80&lt;D$139,10,(D$140-'Indicator Data'!AR80)/(D$140-D$139)*10)),1))</f>
        <v>2.8</v>
      </c>
      <c r="E78" s="122">
        <f>('Indicator Data'!BE80+'Indicator Data'!BF80+'Indicator Data'!BG80)/'Indicator Data'!BD80*1000000</f>
        <v>1.8969984458694449E-2</v>
      </c>
      <c r="F78" s="2">
        <f t="shared" si="8"/>
        <v>9.8000000000000007</v>
      </c>
      <c r="G78" s="3">
        <f t="shared" si="9"/>
        <v>6.3</v>
      </c>
      <c r="H78" s="2">
        <f>IF('Indicator Data'!AT80="No data","x",ROUND(IF('Indicator Data'!AT80&gt;H$140,0,IF('Indicator Data'!AT80&lt;H$139,10,(H$140-'Indicator Data'!AT80)/(H$140-H$139)*10)),1))</f>
        <v>7.3</v>
      </c>
      <c r="I78" s="2">
        <f>IF('Indicator Data'!AS80="No data","x",ROUND(IF('Indicator Data'!AS80&gt;I$140,0,IF('Indicator Data'!AS80&lt;I$139,10,(I$140-'Indicator Data'!AS80)/(I$140-I$139)*10)),1))</f>
        <v>7.2</v>
      </c>
      <c r="J78" s="3">
        <f t="shared" si="10"/>
        <v>7.3</v>
      </c>
      <c r="K78" s="5">
        <f t="shared" si="11"/>
        <v>6.8</v>
      </c>
      <c r="L78" s="2">
        <f>IF('Indicator Data'!AV80="No data","x",ROUND(IF('Indicator Data'!AV80^2&gt;L$140,0,IF('Indicator Data'!AV80^2&lt;L$139,10,(L$140-'Indicator Data'!AV80^2)/(L$140-L$139)*10)),1))</f>
        <v>3.4</v>
      </c>
      <c r="M78" s="2">
        <f>IF(OR('Indicator Data'!AU80=0,'Indicator Data'!AU80="No data"),"x",ROUND(IF('Indicator Data'!AU80&gt;M$140,0,IF('Indicator Data'!AU80&lt;M$139,10,(M$140-'Indicator Data'!AU80)/(M$140-M$139)*10)),1))</f>
        <v>2.2000000000000002</v>
      </c>
      <c r="N78" s="2">
        <f>IF('Indicator Data'!AW80="No data","x",ROUND(IF('Indicator Data'!AW80&gt;N$140,0,IF('Indicator Data'!AW80&lt;N$139,10,(N$140-'Indicator Data'!AW80)/(N$140-N$139)*10)),1))</f>
        <v>7.4</v>
      </c>
      <c r="O78" s="2">
        <f>IF('Indicator Data'!AX80="No data","x",ROUND(IF('Indicator Data'!AX80&gt;O$140,0,IF('Indicator Data'!AX80&lt;O$139,10,(O$140-'Indicator Data'!AX80)/(O$140-O$139)*10)),1))</f>
        <v>6</v>
      </c>
      <c r="P78" s="3">
        <f t="shared" si="12"/>
        <v>4.8</v>
      </c>
      <c r="Q78" s="2">
        <f>IF('Indicator Data'!AY80="No data","x",ROUND(IF('Indicator Data'!AY80&gt;Q$140,0,IF('Indicator Data'!AY80&lt;Q$139,10,(Q$140-'Indicator Data'!AY80)/(Q$140-Q$139)*10)),1))</f>
        <v>6.6</v>
      </c>
      <c r="R78" s="2">
        <f>IF('Indicator Data'!AZ80="No data","x",ROUND(IF('Indicator Data'!AZ80&gt;R$140,0,IF('Indicator Data'!AZ80&lt;R$139,10,(R$140-'Indicator Data'!AZ80)/(R$140-R$139)*10)),1))</f>
        <v>4.9000000000000004</v>
      </c>
      <c r="S78" s="3">
        <f t="shared" si="13"/>
        <v>5.8</v>
      </c>
      <c r="T78" s="2">
        <f>IF('Indicator Data'!X80="No data","x",ROUND(IF('Indicator Data'!X80&gt;T$140,0,IF('Indicator Data'!X80&lt;T$139,10,(T$140-'Indicator Data'!X80)/(T$140-T$139)*10)),1))</f>
        <v>9</v>
      </c>
      <c r="U78" s="2">
        <f>IF('Indicator Data'!Y80="No data","x",ROUND(IF('Indicator Data'!Y80&gt;U$140,0,IF('Indicator Data'!Y80&lt;U$139,10,(U$140-'Indicator Data'!Y80)/(U$140-U$139)*10)),1))</f>
        <v>2.6</v>
      </c>
      <c r="V78" s="2">
        <f>IF('Indicator Data'!Z80="No data","x",ROUND(IF('Indicator Data'!Z80&gt;V$140,0,IF('Indicator Data'!Z80&lt;V$139,10,(V$140-'Indicator Data'!Z80)/(V$140-V$139)*10)),1))</f>
        <v>5.8</v>
      </c>
      <c r="W78" s="2">
        <f>IF('Indicator Data'!AE80="No data","x",ROUND(IF('Indicator Data'!AE80&gt;W$140,0,IF('Indicator Data'!AE80&lt;W$139,10,(W$140-'Indicator Data'!AE80)/(W$140-W$139)*10)),1))</f>
        <v>9.4</v>
      </c>
      <c r="X78" s="3">
        <f t="shared" si="14"/>
        <v>6.7</v>
      </c>
      <c r="Y78" s="5">
        <f t="shared" si="15"/>
        <v>5.8</v>
      </c>
      <c r="Z78" s="80"/>
    </row>
    <row r="79" spans="1:26" s="11" customFormat="1" x14ac:dyDescent="0.25">
      <c r="A79" s="11" t="s">
        <v>397</v>
      </c>
      <c r="B79" s="28" t="s">
        <v>14</v>
      </c>
      <c r="C79" s="28" t="s">
        <v>525</v>
      </c>
      <c r="D79" s="2">
        <f>IF('Indicator Data'!AR81="No data","x",ROUND(IF('Indicator Data'!AR81&gt;D$140,0,IF('Indicator Data'!AR81&lt;D$139,10,(D$140-'Indicator Data'!AR81)/(D$140-D$139)*10)),1))</f>
        <v>2.8</v>
      </c>
      <c r="E79" s="122">
        <f>('Indicator Data'!BE81+'Indicator Data'!BF81+'Indicator Data'!BG81)/'Indicator Data'!BD81*1000000</f>
        <v>1.8969984458694449E-2</v>
      </c>
      <c r="F79" s="2">
        <f t="shared" si="8"/>
        <v>9.8000000000000007</v>
      </c>
      <c r="G79" s="3">
        <f t="shared" si="9"/>
        <v>6.3</v>
      </c>
      <c r="H79" s="2">
        <f>IF('Indicator Data'!AT81="No data","x",ROUND(IF('Indicator Data'!AT81&gt;H$140,0,IF('Indicator Data'!AT81&lt;H$139,10,(H$140-'Indicator Data'!AT81)/(H$140-H$139)*10)),1))</f>
        <v>7.3</v>
      </c>
      <c r="I79" s="2">
        <f>IF('Indicator Data'!AS81="No data","x",ROUND(IF('Indicator Data'!AS81&gt;I$140,0,IF('Indicator Data'!AS81&lt;I$139,10,(I$140-'Indicator Data'!AS81)/(I$140-I$139)*10)),1))</f>
        <v>7.2</v>
      </c>
      <c r="J79" s="3">
        <f t="shared" si="10"/>
        <v>7.3</v>
      </c>
      <c r="K79" s="5">
        <f t="shared" si="11"/>
        <v>6.8</v>
      </c>
      <c r="L79" s="2">
        <f>IF('Indicator Data'!AV81="No data","x",ROUND(IF('Indicator Data'!AV81^2&gt;L$140,0,IF('Indicator Data'!AV81^2&lt;L$139,10,(L$140-'Indicator Data'!AV81^2)/(L$140-L$139)*10)),1))</f>
        <v>8.9</v>
      </c>
      <c r="M79" s="2">
        <f>IF(OR('Indicator Data'!AU81=0,'Indicator Data'!AU81="No data"),"x",ROUND(IF('Indicator Data'!AU81&gt;M$140,0,IF('Indicator Data'!AU81&lt;M$139,10,(M$140-'Indicator Data'!AU81)/(M$140-M$139)*10)),1))</f>
        <v>5.9</v>
      </c>
      <c r="N79" s="2">
        <f>IF('Indicator Data'!AW81="No data","x",ROUND(IF('Indicator Data'!AW81&gt;N$140,0,IF('Indicator Data'!AW81&lt;N$139,10,(N$140-'Indicator Data'!AW81)/(N$140-N$139)*10)),1))</f>
        <v>7.4</v>
      </c>
      <c r="O79" s="2">
        <f>IF('Indicator Data'!AX81="No data","x",ROUND(IF('Indicator Data'!AX81&gt;O$140,0,IF('Indicator Data'!AX81&lt;O$139,10,(O$140-'Indicator Data'!AX81)/(O$140-O$139)*10)),1))</f>
        <v>6</v>
      </c>
      <c r="P79" s="3">
        <f t="shared" si="12"/>
        <v>7.1</v>
      </c>
      <c r="Q79" s="2">
        <f>IF('Indicator Data'!AY81="No data","x",ROUND(IF('Indicator Data'!AY81&gt;Q$140,0,IF('Indicator Data'!AY81&lt;Q$139,10,(Q$140-'Indicator Data'!AY81)/(Q$140-Q$139)*10)),1))</f>
        <v>6.3</v>
      </c>
      <c r="R79" s="2">
        <f>IF('Indicator Data'!AZ81="No data","x",ROUND(IF('Indicator Data'!AZ81&gt;R$140,0,IF('Indicator Data'!AZ81&lt;R$139,10,(R$140-'Indicator Data'!AZ81)/(R$140-R$139)*10)),1))</f>
        <v>10</v>
      </c>
      <c r="S79" s="3">
        <f t="shared" si="13"/>
        <v>8.1999999999999993</v>
      </c>
      <c r="T79" s="2">
        <f>IF('Indicator Data'!X81="No data","x",ROUND(IF('Indicator Data'!X81&gt;T$140,0,IF('Indicator Data'!X81&lt;T$139,10,(T$140-'Indicator Data'!X81)/(T$140-T$139)*10)),1))</f>
        <v>9</v>
      </c>
      <c r="U79" s="2">
        <f>IF('Indicator Data'!Y81="No data","x",ROUND(IF('Indicator Data'!Y81&gt;U$140,0,IF('Indicator Data'!Y81&lt;U$139,10,(U$140-'Indicator Data'!Y81)/(U$140-U$139)*10)),1))</f>
        <v>7.2</v>
      </c>
      <c r="V79" s="2">
        <f>IF('Indicator Data'!Z81="No data","x",ROUND(IF('Indicator Data'!Z81&gt;V$140,0,IF('Indicator Data'!Z81&lt;V$139,10,(V$140-'Indicator Data'!Z81)/(V$140-V$139)*10)),1))</f>
        <v>10</v>
      </c>
      <c r="W79" s="2">
        <f>IF('Indicator Data'!AE81="No data","x",ROUND(IF('Indicator Data'!AE81&gt;W$140,0,IF('Indicator Data'!AE81&lt;W$139,10,(W$140-'Indicator Data'!AE81)/(W$140-W$139)*10)),1))</f>
        <v>9.4</v>
      </c>
      <c r="X79" s="3">
        <f t="shared" si="14"/>
        <v>8.9</v>
      </c>
      <c r="Y79" s="5">
        <f t="shared" si="15"/>
        <v>8.1</v>
      </c>
      <c r="Z79" s="80"/>
    </row>
    <row r="80" spans="1:26" s="11" customFormat="1" x14ac:dyDescent="0.25">
      <c r="A80" s="11" t="s">
        <v>398</v>
      </c>
      <c r="B80" s="28" t="s">
        <v>14</v>
      </c>
      <c r="C80" s="28" t="s">
        <v>526</v>
      </c>
      <c r="D80" s="2">
        <f>IF('Indicator Data'!AR82="No data","x",ROUND(IF('Indicator Data'!AR82&gt;D$140,0,IF('Indicator Data'!AR82&lt;D$139,10,(D$140-'Indicator Data'!AR82)/(D$140-D$139)*10)),1))</f>
        <v>2.8</v>
      </c>
      <c r="E80" s="122">
        <f>('Indicator Data'!BE82+'Indicator Data'!BF82+'Indicator Data'!BG82)/'Indicator Data'!BD82*1000000</f>
        <v>1.8969984458694449E-2</v>
      </c>
      <c r="F80" s="2">
        <f t="shared" si="8"/>
        <v>9.8000000000000007</v>
      </c>
      <c r="G80" s="3">
        <f t="shared" si="9"/>
        <v>6.3</v>
      </c>
      <c r="H80" s="2">
        <f>IF('Indicator Data'!AT82="No data","x",ROUND(IF('Indicator Data'!AT82&gt;H$140,0,IF('Indicator Data'!AT82&lt;H$139,10,(H$140-'Indicator Data'!AT82)/(H$140-H$139)*10)),1))</f>
        <v>7.3</v>
      </c>
      <c r="I80" s="2">
        <f>IF('Indicator Data'!AS82="No data","x",ROUND(IF('Indicator Data'!AS82&gt;I$140,0,IF('Indicator Data'!AS82&lt;I$139,10,(I$140-'Indicator Data'!AS82)/(I$140-I$139)*10)),1))</f>
        <v>7.2</v>
      </c>
      <c r="J80" s="3">
        <f t="shared" si="10"/>
        <v>7.3</v>
      </c>
      <c r="K80" s="5">
        <f t="shared" si="11"/>
        <v>6.8</v>
      </c>
      <c r="L80" s="2">
        <f>IF('Indicator Data'!AV82="No data","x",ROUND(IF('Indicator Data'!AV82^2&gt;L$140,0,IF('Indicator Data'!AV82^2&lt;L$139,10,(L$140-'Indicator Data'!AV82^2)/(L$140-L$139)*10)),1))</f>
        <v>1.3</v>
      </c>
      <c r="M80" s="2">
        <f>IF(OR('Indicator Data'!AU82=0,'Indicator Data'!AU82="No data"),"x",ROUND(IF('Indicator Data'!AU82&gt;M$140,0,IF('Indicator Data'!AU82&lt;M$139,10,(M$140-'Indicator Data'!AU82)/(M$140-M$139)*10)),1))</f>
        <v>2.6</v>
      </c>
      <c r="N80" s="2">
        <f>IF('Indicator Data'!AW82="No data","x",ROUND(IF('Indicator Data'!AW82&gt;N$140,0,IF('Indicator Data'!AW82&lt;N$139,10,(N$140-'Indicator Data'!AW82)/(N$140-N$139)*10)),1))</f>
        <v>7.4</v>
      </c>
      <c r="O80" s="2">
        <f>IF('Indicator Data'!AX82="No data","x",ROUND(IF('Indicator Data'!AX82&gt;O$140,0,IF('Indicator Data'!AX82&lt;O$139,10,(O$140-'Indicator Data'!AX82)/(O$140-O$139)*10)),1))</f>
        <v>6</v>
      </c>
      <c r="P80" s="3">
        <f t="shared" si="12"/>
        <v>4.3</v>
      </c>
      <c r="Q80" s="2">
        <f>IF('Indicator Data'!AY82="No data","x",ROUND(IF('Indicator Data'!AY82&gt;Q$140,0,IF('Indicator Data'!AY82&lt;Q$139,10,(Q$140-'Indicator Data'!AY82)/(Q$140-Q$139)*10)),1))</f>
        <v>4.7</v>
      </c>
      <c r="R80" s="2">
        <f>IF('Indicator Data'!AZ82="No data","x",ROUND(IF('Indicator Data'!AZ82&gt;R$140,0,IF('Indicator Data'!AZ82&lt;R$139,10,(R$140-'Indicator Data'!AZ82)/(R$140-R$139)*10)),1))</f>
        <v>1.6</v>
      </c>
      <c r="S80" s="3">
        <f t="shared" si="13"/>
        <v>3.2</v>
      </c>
      <c r="T80" s="2">
        <f>IF('Indicator Data'!X82="No data","x",ROUND(IF('Indicator Data'!X82&gt;T$140,0,IF('Indicator Data'!X82&lt;T$139,10,(T$140-'Indicator Data'!X82)/(T$140-T$139)*10)),1))</f>
        <v>9</v>
      </c>
      <c r="U80" s="2">
        <f>IF('Indicator Data'!Y82="No data","x",ROUND(IF('Indicator Data'!Y82&gt;U$140,0,IF('Indicator Data'!Y82&lt;U$139,10,(U$140-'Indicator Data'!Y82)/(U$140-U$139)*10)),1))</f>
        <v>2.6</v>
      </c>
      <c r="V80" s="2">
        <f>IF('Indicator Data'!Z82="No data","x",ROUND(IF('Indicator Data'!Z82&gt;V$140,0,IF('Indicator Data'!Z82&lt;V$139,10,(V$140-'Indicator Data'!Z82)/(V$140-V$139)*10)),1))</f>
        <v>6.3</v>
      </c>
      <c r="W80" s="2">
        <f>IF('Indicator Data'!AE82="No data","x",ROUND(IF('Indicator Data'!AE82&gt;W$140,0,IF('Indicator Data'!AE82&lt;W$139,10,(W$140-'Indicator Data'!AE82)/(W$140-W$139)*10)),1))</f>
        <v>9.4</v>
      </c>
      <c r="X80" s="3">
        <f t="shared" si="14"/>
        <v>6.8</v>
      </c>
      <c r="Y80" s="5">
        <f t="shared" si="15"/>
        <v>4.8</v>
      </c>
      <c r="Z80" s="80"/>
    </row>
    <row r="81" spans="1:26" s="11" customFormat="1" x14ac:dyDescent="0.25">
      <c r="A81" s="11" t="s">
        <v>399</v>
      </c>
      <c r="B81" s="28" t="s">
        <v>14</v>
      </c>
      <c r="C81" s="28" t="s">
        <v>527</v>
      </c>
      <c r="D81" s="2">
        <f>IF('Indicator Data'!AR83="No data","x",ROUND(IF('Indicator Data'!AR83&gt;D$140,0,IF('Indicator Data'!AR83&lt;D$139,10,(D$140-'Indicator Data'!AR83)/(D$140-D$139)*10)),1))</f>
        <v>2.8</v>
      </c>
      <c r="E81" s="122">
        <f>('Indicator Data'!BE83+'Indicator Data'!BF83+'Indicator Data'!BG83)/'Indicator Data'!BD83*1000000</f>
        <v>1.8969984458694449E-2</v>
      </c>
      <c r="F81" s="2">
        <f t="shared" si="8"/>
        <v>9.8000000000000007</v>
      </c>
      <c r="G81" s="3">
        <f t="shared" si="9"/>
        <v>6.3</v>
      </c>
      <c r="H81" s="2">
        <f>IF('Indicator Data'!AT83="No data","x",ROUND(IF('Indicator Data'!AT83&gt;H$140,0,IF('Indicator Data'!AT83&lt;H$139,10,(H$140-'Indicator Data'!AT83)/(H$140-H$139)*10)),1))</f>
        <v>7.3</v>
      </c>
      <c r="I81" s="2">
        <f>IF('Indicator Data'!AS83="No data","x",ROUND(IF('Indicator Data'!AS83&gt;I$140,0,IF('Indicator Data'!AS83&lt;I$139,10,(I$140-'Indicator Data'!AS83)/(I$140-I$139)*10)),1))</f>
        <v>7.2</v>
      </c>
      <c r="J81" s="3">
        <f t="shared" si="10"/>
        <v>7.3</v>
      </c>
      <c r="K81" s="5">
        <f t="shared" si="11"/>
        <v>6.8</v>
      </c>
      <c r="L81" s="2">
        <f>IF('Indicator Data'!AV83="No data","x",ROUND(IF('Indicator Data'!AV83^2&gt;L$140,0,IF('Indicator Data'!AV83^2&lt;L$139,10,(L$140-'Indicator Data'!AV83^2)/(L$140-L$139)*10)),1))</f>
        <v>10</v>
      </c>
      <c r="M81" s="2">
        <f>IF(OR('Indicator Data'!AU83=0,'Indicator Data'!AU83="No data"),"x",ROUND(IF('Indicator Data'!AU83&gt;M$140,0,IF('Indicator Data'!AU83&lt;M$139,10,(M$140-'Indicator Data'!AU83)/(M$140-M$139)*10)),1))</f>
        <v>7.4</v>
      </c>
      <c r="N81" s="2">
        <f>IF('Indicator Data'!AW83="No data","x",ROUND(IF('Indicator Data'!AW83&gt;N$140,0,IF('Indicator Data'!AW83&lt;N$139,10,(N$140-'Indicator Data'!AW83)/(N$140-N$139)*10)),1))</f>
        <v>7.4</v>
      </c>
      <c r="O81" s="2">
        <f>IF('Indicator Data'!AX83="No data","x",ROUND(IF('Indicator Data'!AX83&gt;O$140,0,IF('Indicator Data'!AX83&lt;O$139,10,(O$140-'Indicator Data'!AX83)/(O$140-O$139)*10)),1))</f>
        <v>6</v>
      </c>
      <c r="P81" s="3">
        <f t="shared" si="12"/>
        <v>7.7</v>
      </c>
      <c r="Q81" s="2">
        <f>IF('Indicator Data'!AY83="No data","x",ROUND(IF('Indicator Data'!AY83&gt;Q$140,0,IF('Indicator Data'!AY83&lt;Q$139,10,(Q$140-'Indicator Data'!AY83)/(Q$140-Q$139)*10)),1))</f>
        <v>7.5</v>
      </c>
      <c r="R81" s="2">
        <f>IF('Indicator Data'!AZ83="No data","x",ROUND(IF('Indicator Data'!AZ83&gt;R$140,0,IF('Indicator Data'!AZ83&lt;R$139,10,(R$140-'Indicator Data'!AZ83)/(R$140-R$139)*10)),1))</f>
        <v>4.0999999999999996</v>
      </c>
      <c r="S81" s="3">
        <f t="shared" si="13"/>
        <v>5.8</v>
      </c>
      <c r="T81" s="2">
        <f>IF('Indicator Data'!X83="No data","x",ROUND(IF('Indicator Data'!X83&gt;T$140,0,IF('Indicator Data'!X83&lt;T$139,10,(T$140-'Indicator Data'!X83)/(T$140-T$139)*10)),1))</f>
        <v>9</v>
      </c>
      <c r="U81" s="2">
        <f>IF('Indicator Data'!Y83="No data","x",ROUND(IF('Indicator Data'!Y83&gt;U$140,0,IF('Indicator Data'!Y83&lt;U$139,10,(U$140-'Indicator Data'!Y83)/(U$140-U$139)*10)),1))</f>
        <v>9.6</v>
      </c>
      <c r="V81" s="2">
        <f>IF('Indicator Data'!Z83="No data","x",ROUND(IF('Indicator Data'!Z83&gt;V$140,0,IF('Indicator Data'!Z83&lt;V$139,10,(V$140-'Indicator Data'!Z83)/(V$140-V$139)*10)),1))</f>
        <v>10</v>
      </c>
      <c r="W81" s="2">
        <f>IF('Indicator Data'!AE83="No data","x",ROUND(IF('Indicator Data'!AE83&gt;W$140,0,IF('Indicator Data'!AE83&lt;W$139,10,(W$140-'Indicator Data'!AE83)/(W$140-W$139)*10)),1))</f>
        <v>9.4</v>
      </c>
      <c r="X81" s="3">
        <f t="shared" si="14"/>
        <v>9.5</v>
      </c>
      <c r="Y81" s="5">
        <f t="shared" si="15"/>
        <v>7.7</v>
      </c>
      <c r="Z81" s="80"/>
    </row>
    <row r="82" spans="1:26" s="11" customFormat="1" x14ac:dyDescent="0.25">
      <c r="A82" s="11" t="s">
        <v>400</v>
      </c>
      <c r="B82" s="28" t="s">
        <v>14</v>
      </c>
      <c r="C82" s="28" t="s">
        <v>528</v>
      </c>
      <c r="D82" s="2">
        <f>IF('Indicator Data'!AR84="No data","x",ROUND(IF('Indicator Data'!AR84&gt;D$140,0,IF('Indicator Data'!AR84&lt;D$139,10,(D$140-'Indicator Data'!AR84)/(D$140-D$139)*10)),1))</f>
        <v>2.8</v>
      </c>
      <c r="E82" s="122">
        <f>('Indicator Data'!BE84+'Indicator Data'!BF84+'Indicator Data'!BG84)/'Indicator Data'!BD84*1000000</f>
        <v>1.8969984458694449E-2</v>
      </c>
      <c r="F82" s="2">
        <f t="shared" si="8"/>
        <v>9.8000000000000007</v>
      </c>
      <c r="G82" s="3">
        <f t="shared" si="9"/>
        <v>6.3</v>
      </c>
      <c r="H82" s="2">
        <f>IF('Indicator Data'!AT84="No data","x",ROUND(IF('Indicator Data'!AT84&gt;H$140,0,IF('Indicator Data'!AT84&lt;H$139,10,(H$140-'Indicator Data'!AT84)/(H$140-H$139)*10)),1))</f>
        <v>7.3</v>
      </c>
      <c r="I82" s="2">
        <f>IF('Indicator Data'!AS84="No data","x",ROUND(IF('Indicator Data'!AS84&gt;I$140,0,IF('Indicator Data'!AS84&lt;I$139,10,(I$140-'Indicator Data'!AS84)/(I$140-I$139)*10)),1))</f>
        <v>7.2</v>
      </c>
      <c r="J82" s="3">
        <f t="shared" si="10"/>
        <v>7.3</v>
      </c>
      <c r="K82" s="5">
        <f t="shared" si="11"/>
        <v>6.8</v>
      </c>
      <c r="L82" s="2">
        <f>IF('Indicator Data'!AV84="No data","x",ROUND(IF('Indicator Data'!AV84^2&gt;L$140,0,IF('Indicator Data'!AV84^2&lt;L$139,10,(L$140-'Indicator Data'!AV84^2)/(L$140-L$139)*10)),1))</f>
        <v>7</v>
      </c>
      <c r="M82" s="2">
        <f>IF(OR('Indicator Data'!AU84=0,'Indicator Data'!AU84="No data"),"x",ROUND(IF('Indicator Data'!AU84&gt;M$140,0,IF('Indicator Data'!AU84&lt;M$139,10,(M$140-'Indicator Data'!AU84)/(M$140-M$139)*10)),1))</f>
        <v>3.5</v>
      </c>
      <c r="N82" s="2">
        <f>IF('Indicator Data'!AW84="No data","x",ROUND(IF('Indicator Data'!AW84&gt;N$140,0,IF('Indicator Data'!AW84&lt;N$139,10,(N$140-'Indicator Data'!AW84)/(N$140-N$139)*10)),1))</f>
        <v>7.4</v>
      </c>
      <c r="O82" s="2">
        <f>IF('Indicator Data'!AX84="No data","x",ROUND(IF('Indicator Data'!AX84&gt;O$140,0,IF('Indicator Data'!AX84&lt;O$139,10,(O$140-'Indicator Data'!AX84)/(O$140-O$139)*10)),1))</f>
        <v>6</v>
      </c>
      <c r="P82" s="3">
        <f t="shared" si="12"/>
        <v>6</v>
      </c>
      <c r="Q82" s="2">
        <f>IF('Indicator Data'!AY84="No data","x",ROUND(IF('Indicator Data'!AY84&gt;Q$140,0,IF('Indicator Data'!AY84&lt;Q$139,10,(Q$140-'Indicator Data'!AY84)/(Q$140-Q$139)*10)),1))</f>
        <v>7.8</v>
      </c>
      <c r="R82" s="2">
        <f>IF('Indicator Data'!AZ84="No data","x",ROUND(IF('Indicator Data'!AZ84&gt;R$140,0,IF('Indicator Data'!AZ84&lt;R$139,10,(R$140-'Indicator Data'!AZ84)/(R$140-R$139)*10)),1))</f>
        <v>7.8</v>
      </c>
      <c r="S82" s="3">
        <f t="shared" si="13"/>
        <v>7.8</v>
      </c>
      <c r="T82" s="2">
        <f>IF('Indicator Data'!X84="No data","x",ROUND(IF('Indicator Data'!X84&gt;T$140,0,IF('Indicator Data'!X84&lt;T$139,10,(T$140-'Indicator Data'!X84)/(T$140-T$139)*10)),1))</f>
        <v>9</v>
      </c>
      <c r="U82" s="2">
        <f>IF('Indicator Data'!Y84="No data","x",ROUND(IF('Indicator Data'!Y84&gt;U$140,0,IF('Indicator Data'!Y84&lt;U$139,10,(U$140-'Indicator Data'!Y84)/(U$140-U$139)*10)),1))</f>
        <v>7</v>
      </c>
      <c r="V82" s="2">
        <f>IF('Indicator Data'!Z84="No data","x",ROUND(IF('Indicator Data'!Z84&gt;V$140,0,IF('Indicator Data'!Z84&lt;V$139,10,(V$140-'Indicator Data'!Z84)/(V$140-V$139)*10)),1))</f>
        <v>10</v>
      </c>
      <c r="W82" s="2">
        <f>IF('Indicator Data'!AE84="No data","x",ROUND(IF('Indicator Data'!AE84&gt;W$140,0,IF('Indicator Data'!AE84&lt;W$139,10,(W$140-'Indicator Data'!AE84)/(W$140-W$139)*10)),1))</f>
        <v>9.4</v>
      </c>
      <c r="X82" s="3">
        <f t="shared" si="14"/>
        <v>8.9</v>
      </c>
      <c r="Y82" s="5">
        <f t="shared" si="15"/>
        <v>7.6</v>
      </c>
      <c r="Z82" s="80"/>
    </row>
    <row r="83" spans="1:26" s="11" customFormat="1" x14ac:dyDescent="0.25">
      <c r="A83" s="11" t="s">
        <v>402</v>
      </c>
      <c r="B83" s="28" t="s">
        <v>14</v>
      </c>
      <c r="C83" s="28" t="s">
        <v>530</v>
      </c>
      <c r="D83" s="2">
        <f>IF('Indicator Data'!AR85="No data","x",ROUND(IF('Indicator Data'!AR85&gt;D$140,0,IF('Indicator Data'!AR85&lt;D$139,10,(D$140-'Indicator Data'!AR85)/(D$140-D$139)*10)),1))</f>
        <v>2.8</v>
      </c>
      <c r="E83" s="122">
        <f>('Indicator Data'!BE85+'Indicator Data'!BF85+'Indicator Data'!BG85)/'Indicator Data'!BD85*1000000</f>
        <v>1.8969984458694449E-2</v>
      </c>
      <c r="F83" s="2">
        <f t="shared" si="8"/>
        <v>9.8000000000000007</v>
      </c>
      <c r="G83" s="3">
        <f t="shared" si="9"/>
        <v>6.3</v>
      </c>
      <c r="H83" s="2">
        <f>IF('Indicator Data'!AT85="No data","x",ROUND(IF('Indicator Data'!AT85&gt;H$140,0,IF('Indicator Data'!AT85&lt;H$139,10,(H$140-'Indicator Data'!AT85)/(H$140-H$139)*10)),1))</f>
        <v>7.3</v>
      </c>
      <c r="I83" s="2">
        <f>IF('Indicator Data'!AS85="No data","x",ROUND(IF('Indicator Data'!AS85&gt;I$140,0,IF('Indicator Data'!AS85&lt;I$139,10,(I$140-'Indicator Data'!AS85)/(I$140-I$139)*10)),1))</f>
        <v>7.2</v>
      </c>
      <c r="J83" s="3">
        <f t="shared" si="10"/>
        <v>7.3</v>
      </c>
      <c r="K83" s="5">
        <f t="shared" si="11"/>
        <v>6.8</v>
      </c>
      <c r="L83" s="2">
        <f>IF('Indicator Data'!AV85="No data","x",ROUND(IF('Indicator Data'!AV85^2&gt;L$140,0,IF('Indicator Data'!AV85^2&lt;L$139,10,(L$140-'Indicator Data'!AV85^2)/(L$140-L$139)*10)),1))</f>
        <v>8.3000000000000007</v>
      </c>
      <c r="M83" s="2">
        <f>IF(OR('Indicator Data'!AU85=0,'Indicator Data'!AU85="No data"),"x",ROUND(IF('Indicator Data'!AU85&gt;M$140,0,IF('Indicator Data'!AU85&lt;M$139,10,(M$140-'Indicator Data'!AU85)/(M$140-M$139)*10)),1))</f>
        <v>5.3</v>
      </c>
      <c r="N83" s="2">
        <f>IF('Indicator Data'!AW85="No data","x",ROUND(IF('Indicator Data'!AW85&gt;N$140,0,IF('Indicator Data'!AW85&lt;N$139,10,(N$140-'Indicator Data'!AW85)/(N$140-N$139)*10)),1))</f>
        <v>7.4</v>
      </c>
      <c r="O83" s="2">
        <f>IF('Indicator Data'!AX85="No data","x",ROUND(IF('Indicator Data'!AX85&gt;O$140,0,IF('Indicator Data'!AX85&lt;O$139,10,(O$140-'Indicator Data'!AX85)/(O$140-O$139)*10)),1))</f>
        <v>6</v>
      </c>
      <c r="P83" s="3">
        <f t="shared" si="12"/>
        <v>6.8</v>
      </c>
      <c r="Q83" s="2">
        <f>IF('Indicator Data'!AY85="No data","x",ROUND(IF('Indicator Data'!AY85&gt;Q$140,0,IF('Indicator Data'!AY85&lt;Q$139,10,(Q$140-'Indicator Data'!AY85)/(Q$140-Q$139)*10)),1))</f>
        <v>5</v>
      </c>
      <c r="R83" s="2">
        <f>IF('Indicator Data'!AZ85="No data","x",ROUND(IF('Indicator Data'!AZ85&gt;R$140,0,IF('Indicator Data'!AZ85&lt;R$139,10,(R$140-'Indicator Data'!AZ85)/(R$140-R$139)*10)),1))</f>
        <v>8.4</v>
      </c>
      <c r="S83" s="3">
        <f t="shared" si="13"/>
        <v>6.7</v>
      </c>
      <c r="T83" s="2">
        <f>IF('Indicator Data'!X85="No data","x",ROUND(IF('Indicator Data'!X85&gt;T$140,0,IF('Indicator Data'!X85&lt;T$139,10,(T$140-'Indicator Data'!X85)/(T$140-T$139)*10)),1))</f>
        <v>9</v>
      </c>
      <c r="U83" s="2">
        <f>IF('Indicator Data'!Y85="No data","x",ROUND(IF('Indicator Data'!Y85&gt;U$140,0,IF('Indicator Data'!Y85&lt;U$139,10,(U$140-'Indicator Data'!Y85)/(U$140-U$139)*10)),1))</f>
        <v>8.6999999999999993</v>
      </c>
      <c r="V83" s="2">
        <f>IF('Indicator Data'!Z85="No data","x",ROUND(IF('Indicator Data'!Z85&gt;V$140,0,IF('Indicator Data'!Z85&lt;V$139,10,(V$140-'Indicator Data'!Z85)/(V$140-V$139)*10)),1))</f>
        <v>10</v>
      </c>
      <c r="W83" s="2">
        <f>IF('Indicator Data'!AE85="No data","x",ROUND(IF('Indicator Data'!AE85&gt;W$140,0,IF('Indicator Data'!AE85&lt;W$139,10,(W$140-'Indicator Data'!AE85)/(W$140-W$139)*10)),1))</f>
        <v>9.4</v>
      </c>
      <c r="X83" s="3">
        <f t="shared" si="14"/>
        <v>9.3000000000000007</v>
      </c>
      <c r="Y83" s="5">
        <f t="shared" si="15"/>
        <v>7.6</v>
      </c>
      <c r="Z83" s="80"/>
    </row>
    <row r="84" spans="1:26" s="11" customFormat="1" x14ac:dyDescent="0.25">
      <c r="A84" s="11" t="s">
        <v>404</v>
      </c>
      <c r="B84" s="28" t="s">
        <v>14</v>
      </c>
      <c r="C84" s="28" t="s">
        <v>532</v>
      </c>
      <c r="D84" s="2">
        <f>IF('Indicator Data'!AR86="No data","x",ROUND(IF('Indicator Data'!AR86&gt;D$140,0,IF('Indicator Data'!AR86&lt;D$139,10,(D$140-'Indicator Data'!AR86)/(D$140-D$139)*10)),1))</f>
        <v>2.8</v>
      </c>
      <c r="E84" s="122">
        <f>('Indicator Data'!BE86+'Indicator Data'!BF86+'Indicator Data'!BG86)/'Indicator Data'!BD86*1000000</f>
        <v>1.8969984458694449E-2</v>
      </c>
      <c r="F84" s="2">
        <f t="shared" si="8"/>
        <v>9.8000000000000007</v>
      </c>
      <c r="G84" s="3">
        <f t="shared" si="9"/>
        <v>6.3</v>
      </c>
      <c r="H84" s="2">
        <f>IF('Indicator Data'!AT86="No data","x",ROUND(IF('Indicator Data'!AT86&gt;H$140,0,IF('Indicator Data'!AT86&lt;H$139,10,(H$140-'Indicator Data'!AT86)/(H$140-H$139)*10)),1))</f>
        <v>7.3</v>
      </c>
      <c r="I84" s="2">
        <f>IF('Indicator Data'!AS86="No data","x",ROUND(IF('Indicator Data'!AS86&gt;I$140,0,IF('Indicator Data'!AS86&lt;I$139,10,(I$140-'Indicator Data'!AS86)/(I$140-I$139)*10)),1))</f>
        <v>7.2</v>
      </c>
      <c r="J84" s="3">
        <f t="shared" si="10"/>
        <v>7.3</v>
      </c>
      <c r="K84" s="5">
        <f t="shared" si="11"/>
        <v>6.8</v>
      </c>
      <c r="L84" s="2">
        <f>IF('Indicator Data'!AV86="No data","x",ROUND(IF('Indicator Data'!AV86^2&gt;L$140,0,IF('Indicator Data'!AV86^2&lt;L$139,10,(L$140-'Indicator Data'!AV86^2)/(L$140-L$139)*10)),1))</f>
        <v>10</v>
      </c>
      <c r="M84" s="2">
        <f>IF(OR('Indicator Data'!AU86=0,'Indicator Data'!AU86="No data"),"x",ROUND(IF('Indicator Data'!AU86&gt;M$140,0,IF('Indicator Data'!AU86&lt;M$139,10,(M$140-'Indicator Data'!AU86)/(M$140-M$139)*10)),1))</f>
        <v>7</v>
      </c>
      <c r="N84" s="2">
        <f>IF('Indicator Data'!AW86="No data","x",ROUND(IF('Indicator Data'!AW86&gt;N$140,0,IF('Indicator Data'!AW86&lt;N$139,10,(N$140-'Indicator Data'!AW86)/(N$140-N$139)*10)),1))</f>
        <v>7.4</v>
      </c>
      <c r="O84" s="2">
        <f>IF('Indicator Data'!AX86="No data","x",ROUND(IF('Indicator Data'!AX86&gt;O$140,0,IF('Indicator Data'!AX86&lt;O$139,10,(O$140-'Indicator Data'!AX86)/(O$140-O$139)*10)),1))</f>
        <v>6</v>
      </c>
      <c r="P84" s="3">
        <f t="shared" si="12"/>
        <v>7.6</v>
      </c>
      <c r="Q84" s="2">
        <f>IF('Indicator Data'!AY86="No data","x",ROUND(IF('Indicator Data'!AY86&gt;Q$140,0,IF('Indicator Data'!AY86&lt;Q$139,10,(Q$140-'Indicator Data'!AY86)/(Q$140-Q$139)*10)),1))</f>
        <v>8</v>
      </c>
      <c r="R84" s="2">
        <f>IF('Indicator Data'!AZ86="No data","x",ROUND(IF('Indicator Data'!AZ86&gt;R$140,0,IF('Indicator Data'!AZ86&lt;R$139,10,(R$140-'Indicator Data'!AZ86)/(R$140-R$139)*10)),1))</f>
        <v>7.8</v>
      </c>
      <c r="S84" s="3">
        <f t="shared" si="13"/>
        <v>7.9</v>
      </c>
      <c r="T84" s="2">
        <f>IF('Indicator Data'!X86="No data","x",ROUND(IF('Indicator Data'!X86&gt;T$140,0,IF('Indicator Data'!X86&lt;T$139,10,(T$140-'Indicator Data'!X86)/(T$140-T$139)*10)),1))</f>
        <v>9</v>
      </c>
      <c r="U84" s="2">
        <f>IF('Indicator Data'!Y86="No data","x",ROUND(IF('Indicator Data'!Y86&gt;U$140,0,IF('Indicator Data'!Y86&lt;U$139,10,(U$140-'Indicator Data'!Y86)/(U$140-U$139)*10)),1))</f>
        <v>8.9</v>
      </c>
      <c r="V84" s="2">
        <f>IF('Indicator Data'!Z86="No data","x",ROUND(IF('Indicator Data'!Z86&gt;V$140,0,IF('Indicator Data'!Z86&lt;V$139,10,(V$140-'Indicator Data'!Z86)/(V$140-V$139)*10)),1))</f>
        <v>10</v>
      </c>
      <c r="W84" s="2">
        <f>IF('Indicator Data'!AE86="No data","x",ROUND(IF('Indicator Data'!AE86&gt;W$140,0,IF('Indicator Data'!AE86&lt;W$139,10,(W$140-'Indicator Data'!AE86)/(W$140-W$139)*10)),1))</f>
        <v>9.4</v>
      </c>
      <c r="X84" s="3">
        <f t="shared" si="14"/>
        <v>9.3000000000000007</v>
      </c>
      <c r="Y84" s="5">
        <f t="shared" si="15"/>
        <v>8.3000000000000007</v>
      </c>
      <c r="Z84" s="80"/>
    </row>
    <row r="85" spans="1:26" s="11" customFormat="1" x14ac:dyDescent="0.25">
      <c r="A85" s="11" t="s">
        <v>401</v>
      </c>
      <c r="B85" s="28" t="s">
        <v>14</v>
      </c>
      <c r="C85" s="28" t="s">
        <v>529</v>
      </c>
      <c r="D85" s="2">
        <f>IF('Indicator Data'!AR87="No data","x",ROUND(IF('Indicator Data'!AR87&gt;D$140,0,IF('Indicator Data'!AR87&lt;D$139,10,(D$140-'Indicator Data'!AR87)/(D$140-D$139)*10)),1))</f>
        <v>2.8</v>
      </c>
      <c r="E85" s="122">
        <f>('Indicator Data'!BE87+'Indicator Data'!BF87+'Indicator Data'!BG87)/'Indicator Data'!BD87*1000000</f>
        <v>1.8969984458694449E-2</v>
      </c>
      <c r="F85" s="2">
        <f t="shared" si="8"/>
        <v>9.8000000000000007</v>
      </c>
      <c r="G85" s="3">
        <f t="shared" si="9"/>
        <v>6.3</v>
      </c>
      <c r="H85" s="2">
        <f>IF('Indicator Data'!AT87="No data","x",ROUND(IF('Indicator Data'!AT87&gt;H$140,0,IF('Indicator Data'!AT87&lt;H$139,10,(H$140-'Indicator Data'!AT87)/(H$140-H$139)*10)),1))</f>
        <v>7.3</v>
      </c>
      <c r="I85" s="2">
        <f>IF('Indicator Data'!AS87="No data","x",ROUND(IF('Indicator Data'!AS87&gt;I$140,0,IF('Indicator Data'!AS87&lt;I$139,10,(I$140-'Indicator Data'!AS87)/(I$140-I$139)*10)),1))</f>
        <v>7.2</v>
      </c>
      <c r="J85" s="3">
        <f t="shared" si="10"/>
        <v>7.3</v>
      </c>
      <c r="K85" s="5">
        <f t="shared" si="11"/>
        <v>6.8</v>
      </c>
      <c r="L85" s="2">
        <f>IF('Indicator Data'!AV87="No data","x",ROUND(IF('Indicator Data'!AV87^2&gt;L$140,0,IF('Indicator Data'!AV87^2&lt;L$139,10,(L$140-'Indicator Data'!AV87^2)/(L$140-L$139)*10)),1))</f>
        <v>10</v>
      </c>
      <c r="M85" s="2">
        <f>IF(OR('Indicator Data'!AU87=0,'Indicator Data'!AU87="No data"),"x",ROUND(IF('Indicator Data'!AU87&gt;M$140,0,IF('Indicator Data'!AU87&lt;M$139,10,(M$140-'Indicator Data'!AU87)/(M$140-M$139)*10)),1))</f>
        <v>5.9</v>
      </c>
      <c r="N85" s="2">
        <f>IF('Indicator Data'!AW87="No data","x",ROUND(IF('Indicator Data'!AW87&gt;N$140,0,IF('Indicator Data'!AW87&lt;N$139,10,(N$140-'Indicator Data'!AW87)/(N$140-N$139)*10)),1))</f>
        <v>7.4</v>
      </c>
      <c r="O85" s="2">
        <f>IF('Indicator Data'!AX87="No data","x",ROUND(IF('Indicator Data'!AX87&gt;O$140,0,IF('Indicator Data'!AX87&lt;O$139,10,(O$140-'Indicator Data'!AX87)/(O$140-O$139)*10)),1))</f>
        <v>6</v>
      </c>
      <c r="P85" s="3">
        <f t="shared" si="12"/>
        <v>7.3</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8.9</v>
      </c>
      <c r="S85" s="3">
        <f t="shared" si="13"/>
        <v>8.3000000000000007</v>
      </c>
      <c r="T85" s="2">
        <f>IF('Indicator Data'!X87="No data","x",ROUND(IF('Indicator Data'!X87&gt;T$140,0,IF('Indicator Data'!X87&lt;T$139,10,(T$140-'Indicator Data'!X87)/(T$140-T$139)*10)),1))</f>
        <v>9</v>
      </c>
      <c r="U85" s="2">
        <f>IF('Indicator Data'!Y87="No data","x",ROUND(IF('Indicator Data'!Y87&gt;U$140,0,IF('Indicator Data'!Y87&lt;U$139,10,(U$140-'Indicator Data'!Y87)/(U$140-U$139)*10)),1))</f>
        <v>9.4</v>
      </c>
      <c r="V85" s="2">
        <f>IF('Indicator Data'!Z87="No data","x",ROUND(IF('Indicator Data'!Z87&gt;V$140,0,IF('Indicator Data'!Z87&lt;V$139,10,(V$140-'Indicator Data'!Z87)/(V$140-V$139)*10)),1))</f>
        <v>10</v>
      </c>
      <c r="W85" s="2">
        <f>IF('Indicator Data'!AE87="No data","x",ROUND(IF('Indicator Data'!AE87&gt;W$140,0,IF('Indicator Data'!AE87&lt;W$139,10,(W$140-'Indicator Data'!AE87)/(W$140-W$139)*10)),1))</f>
        <v>9.4</v>
      </c>
      <c r="X85" s="3">
        <f t="shared" si="14"/>
        <v>9.5</v>
      </c>
      <c r="Y85" s="5">
        <f t="shared" si="15"/>
        <v>8.4</v>
      </c>
      <c r="Z85" s="80"/>
    </row>
    <row r="86" spans="1:26" s="11" customFormat="1" x14ac:dyDescent="0.25">
      <c r="A86" s="11" t="s">
        <v>403</v>
      </c>
      <c r="B86" s="28" t="s">
        <v>14</v>
      </c>
      <c r="C86" s="28" t="s">
        <v>531</v>
      </c>
      <c r="D86" s="2">
        <f>IF('Indicator Data'!AR88="No data","x",ROUND(IF('Indicator Data'!AR88&gt;D$140,0,IF('Indicator Data'!AR88&lt;D$139,10,(D$140-'Indicator Data'!AR88)/(D$140-D$139)*10)),1))</f>
        <v>2.8</v>
      </c>
      <c r="E86" s="122">
        <f>('Indicator Data'!BE88+'Indicator Data'!BF88+'Indicator Data'!BG88)/'Indicator Data'!BD88*1000000</f>
        <v>1.8969984458694449E-2</v>
      </c>
      <c r="F86" s="2">
        <f t="shared" si="8"/>
        <v>9.8000000000000007</v>
      </c>
      <c r="G86" s="3">
        <f t="shared" si="9"/>
        <v>6.3</v>
      </c>
      <c r="H86" s="2">
        <f>IF('Indicator Data'!AT88="No data","x",ROUND(IF('Indicator Data'!AT88&gt;H$140,0,IF('Indicator Data'!AT88&lt;H$139,10,(H$140-'Indicator Data'!AT88)/(H$140-H$139)*10)),1))</f>
        <v>7.3</v>
      </c>
      <c r="I86" s="2">
        <f>IF('Indicator Data'!AS88="No data","x",ROUND(IF('Indicator Data'!AS88&gt;I$140,0,IF('Indicator Data'!AS88&lt;I$139,10,(I$140-'Indicator Data'!AS88)/(I$140-I$139)*10)),1))</f>
        <v>7.2</v>
      </c>
      <c r="J86" s="3">
        <f t="shared" si="10"/>
        <v>7.3</v>
      </c>
      <c r="K86" s="5">
        <f t="shared" si="11"/>
        <v>6.8</v>
      </c>
      <c r="L86" s="2">
        <f>IF('Indicator Data'!AV88="No data","x",ROUND(IF('Indicator Data'!AV88^2&gt;L$140,0,IF('Indicator Data'!AV88^2&lt;L$139,10,(L$140-'Indicator Data'!AV88^2)/(L$140-L$139)*10)),1))</f>
        <v>4.3</v>
      </c>
      <c r="M86" s="2">
        <f>IF(OR('Indicator Data'!AU88=0,'Indicator Data'!AU88="No data"),"x",ROUND(IF('Indicator Data'!AU88&gt;M$140,0,IF('Indicator Data'!AU88&lt;M$139,10,(M$140-'Indicator Data'!AU88)/(M$140-M$139)*10)),1))</f>
        <v>5</v>
      </c>
      <c r="N86" s="2">
        <f>IF('Indicator Data'!AW88="No data","x",ROUND(IF('Indicator Data'!AW88&gt;N$140,0,IF('Indicator Data'!AW88&lt;N$139,10,(N$140-'Indicator Data'!AW88)/(N$140-N$139)*10)),1))</f>
        <v>7.4</v>
      </c>
      <c r="O86" s="2">
        <f>IF('Indicator Data'!AX88="No data","x",ROUND(IF('Indicator Data'!AX88&gt;O$140,0,IF('Indicator Data'!AX88&lt;O$139,10,(O$140-'Indicator Data'!AX88)/(O$140-O$139)*10)),1))</f>
        <v>6</v>
      </c>
      <c r="P86" s="3">
        <f t="shared" si="12"/>
        <v>5.7</v>
      </c>
      <c r="Q86" s="2">
        <f>IF('Indicator Data'!AY88="No data","x",ROUND(IF('Indicator Data'!AY88&gt;Q$140,0,IF('Indicator Data'!AY88&lt;Q$139,10,(Q$140-'Indicator Data'!AY88)/(Q$140-Q$139)*10)),1))</f>
        <v>8.6999999999999993</v>
      </c>
      <c r="R86" s="2">
        <f>IF('Indicator Data'!AZ88="No data","x",ROUND(IF('Indicator Data'!AZ88&gt;R$140,0,IF('Indicator Data'!AZ88&lt;R$139,10,(R$140-'Indicator Data'!AZ88)/(R$140-R$139)*10)),1))</f>
        <v>6</v>
      </c>
      <c r="S86" s="3">
        <f t="shared" si="13"/>
        <v>7.4</v>
      </c>
      <c r="T86" s="2">
        <f>IF('Indicator Data'!X88="No data","x",ROUND(IF('Indicator Data'!X88&gt;T$140,0,IF('Indicator Data'!X88&lt;T$139,10,(T$140-'Indicator Data'!X88)/(T$140-T$139)*10)),1))</f>
        <v>9</v>
      </c>
      <c r="U86" s="2">
        <f>IF('Indicator Data'!Y88="No data","x",ROUND(IF('Indicator Data'!Y88&gt;U$140,0,IF('Indicator Data'!Y88&lt;U$139,10,(U$140-'Indicator Data'!Y88)/(U$140-U$139)*10)),1))</f>
        <v>5.4</v>
      </c>
      <c r="V86" s="2">
        <f>IF('Indicator Data'!Z88="No data","x",ROUND(IF('Indicator Data'!Z88&gt;V$140,0,IF('Indicator Data'!Z88&lt;V$139,10,(V$140-'Indicator Data'!Z88)/(V$140-V$139)*10)),1))</f>
        <v>8.6999999999999993</v>
      </c>
      <c r="W86" s="2">
        <f>IF('Indicator Data'!AE88="No data","x",ROUND(IF('Indicator Data'!AE88&gt;W$140,0,IF('Indicator Data'!AE88&lt;W$139,10,(W$140-'Indicator Data'!AE88)/(W$140-W$139)*10)),1))</f>
        <v>9.4</v>
      </c>
      <c r="X86" s="3">
        <f t="shared" si="14"/>
        <v>8.1</v>
      </c>
      <c r="Y86" s="5">
        <f t="shared" si="15"/>
        <v>7.1</v>
      </c>
      <c r="Z86" s="80"/>
    </row>
    <row r="87" spans="1:26" s="11" customFormat="1" x14ac:dyDescent="0.25">
      <c r="A87" s="11" t="s">
        <v>405</v>
      </c>
      <c r="B87" s="28" t="s">
        <v>14</v>
      </c>
      <c r="C87" s="28" t="s">
        <v>533</v>
      </c>
      <c r="D87" s="2">
        <f>IF('Indicator Data'!AR89="No data","x",ROUND(IF('Indicator Data'!AR89&gt;D$140,0,IF('Indicator Data'!AR89&lt;D$139,10,(D$140-'Indicator Data'!AR89)/(D$140-D$139)*10)),1))</f>
        <v>2.8</v>
      </c>
      <c r="E87" s="122">
        <f>('Indicator Data'!BE89+'Indicator Data'!BF89+'Indicator Data'!BG89)/'Indicator Data'!BD89*1000000</f>
        <v>1.8969984458694449E-2</v>
      </c>
      <c r="F87" s="2">
        <f t="shared" si="8"/>
        <v>9.8000000000000007</v>
      </c>
      <c r="G87" s="3">
        <f t="shared" si="9"/>
        <v>6.3</v>
      </c>
      <c r="H87" s="2">
        <f>IF('Indicator Data'!AT89="No data","x",ROUND(IF('Indicator Data'!AT89&gt;H$140,0,IF('Indicator Data'!AT89&lt;H$139,10,(H$140-'Indicator Data'!AT89)/(H$140-H$139)*10)),1))</f>
        <v>7.3</v>
      </c>
      <c r="I87" s="2">
        <f>IF('Indicator Data'!AS89="No data","x",ROUND(IF('Indicator Data'!AS89&gt;I$140,0,IF('Indicator Data'!AS89&lt;I$139,10,(I$140-'Indicator Data'!AS89)/(I$140-I$139)*10)),1))</f>
        <v>7.2</v>
      </c>
      <c r="J87" s="3">
        <f t="shared" si="10"/>
        <v>7.3</v>
      </c>
      <c r="K87" s="5">
        <f t="shared" si="11"/>
        <v>6.8</v>
      </c>
      <c r="L87" s="2">
        <f>IF('Indicator Data'!AV89="No data","x",ROUND(IF('Indicator Data'!AV89^2&gt;L$140,0,IF('Indicator Data'!AV89^2&lt;L$139,10,(L$140-'Indicator Data'!AV89^2)/(L$140-L$139)*10)),1))</f>
        <v>4.9000000000000004</v>
      </c>
      <c r="M87" s="2">
        <f>IF(OR('Indicator Data'!AU89=0,'Indicator Data'!AU89="No data"),"x",ROUND(IF('Indicator Data'!AU89&gt;M$140,0,IF('Indicator Data'!AU89&lt;M$139,10,(M$140-'Indicator Data'!AU89)/(M$140-M$139)*10)),1))</f>
        <v>2.8</v>
      </c>
      <c r="N87" s="2">
        <f>IF('Indicator Data'!AW89="No data","x",ROUND(IF('Indicator Data'!AW89&gt;N$140,0,IF('Indicator Data'!AW89&lt;N$139,10,(N$140-'Indicator Data'!AW89)/(N$140-N$139)*10)),1))</f>
        <v>7.4</v>
      </c>
      <c r="O87" s="2">
        <f>IF('Indicator Data'!AX89="No data","x",ROUND(IF('Indicator Data'!AX89&gt;O$140,0,IF('Indicator Data'!AX89&lt;O$139,10,(O$140-'Indicator Data'!AX89)/(O$140-O$139)*10)),1))</f>
        <v>6</v>
      </c>
      <c r="P87" s="3">
        <f t="shared" si="12"/>
        <v>5.3</v>
      </c>
      <c r="Q87" s="2">
        <f>IF('Indicator Data'!AY89="No data","x",ROUND(IF('Indicator Data'!AY89&gt;Q$140,0,IF('Indicator Data'!AY89&lt;Q$139,10,(Q$140-'Indicator Data'!AY89)/(Q$140-Q$139)*10)),1))</f>
        <v>8.6</v>
      </c>
      <c r="R87" s="2">
        <f>IF('Indicator Data'!AZ89="No data","x",ROUND(IF('Indicator Data'!AZ89&gt;R$140,0,IF('Indicator Data'!AZ89&lt;R$139,10,(R$140-'Indicator Data'!AZ89)/(R$140-R$139)*10)),1))</f>
        <v>2.8</v>
      </c>
      <c r="S87" s="3">
        <f t="shared" si="13"/>
        <v>5.7</v>
      </c>
      <c r="T87" s="2">
        <f>IF('Indicator Data'!X89="No data","x",ROUND(IF('Indicator Data'!X89&gt;T$140,0,IF('Indicator Data'!X89&lt;T$139,10,(T$140-'Indicator Data'!X89)/(T$140-T$139)*10)),1))</f>
        <v>9</v>
      </c>
      <c r="U87" s="2">
        <f>IF('Indicator Data'!Y89="No data","x",ROUND(IF('Indicator Data'!Y89&gt;U$140,0,IF('Indicator Data'!Y89&lt;U$139,10,(U$140-'Indicator Data'!Y89)/(U$140-U$139)*10)),1))</f>
        <v>4.5</v>
      </c>
      <c r="V87" s="2">
        <f>IF('Indicator Data'!Z89="No data","x",ROUND(IF('Indicator Data'!Z89&gt;V$140,0,IF('Indicator Data'!Z89&lt;V$139,10,(V$140-'Indicator Data'!Z89)/(V$140-V$139)*10)),1))</f>
        <v>8.1999999999999993</v>
      </c>
      <c r="W87" s="2">
        <f>IF('Indicator Data'!AE89="No data","x",ROUND(IF('Indicator Data'!AE89&gt;W$140,0,IF('Indicator Data'!AE89&lt;W$139,10,(W$140-'Indicator Data'!AE89)/(W$140-W$139)*10)),1))</f>
        <v>9.4</v>
      </c>
      <c r="X87" s="3">
        <f t="shared" si="14"/>
        <v>7.8</v>
      </c>
      <c r="Y87" s="5">
        <f t="shared" si="15"/>
        <v>6.3</v>
      </c>
      <c r="Z87" s="80"/>
    </row>
    <row r="88" spans="1:26" s="11" customFormat="1" x14ac:dyDescent="0.25">
      <c r="A88" s="11" t="s">
        <v>406</v>
      </c>
      <c r="B88" s="28" t="s">
        <v>14</v>
      </c>
      <c r="C88" s="28" t="s">
        <v>534</v>
      </c>
      <c r="D88" s="2">
        <f>IF('Indicator Data'!AR90="No data","x",ROUND(IF('Indicator Data'!AR90&gt;D$140,0,IF('Indicator Data'!AR90&lt;D$139,10,(D$140-'Indicator Data'!AR90)/(D$140-D$139)*10)),1))</f>
        <v>2.8</v>
      </c>
      <c r="E88" s="122">
        <f>('Indicator Data'!BE90+'Indicator Data'!BF90+'Indicator Data'!BG90)/'Indicator Data'!BD90*1000000</f>
        <v>1.8969984458694449E-2</v>
      </c>
      <c r="F88" s="2">
        <f t="shared" si="8"/>
        <v>9.8000000000000007</v>
      </c>
      <c r="G88" s="3">
        <f t="shared" si="9"/>
        <v>6.3</v>
      </c>
      <c r="H88" s="2">
        <f>IF('Indicator Data'!AT90="No data","x",ROUND(IF('Indicator Data'!AT90&gt;H$140,0,IF('Indicator Data'!AT90&lt;H$139,10,(H$140-'Indicator Data'!AT90)/(H$140-H$139)*10)),1))</f>
        <v>7.3</v>
      </c>
      <c r="I88" s="2">
        <f>IF('Indicator Data'!AS90="No data","x",ROUND(IF('Indicator Data'!AS90&gt;I$140,0,IF('Indicator Data'!AS90&lt;I$139,10,(I$140-'Indicator Data'!AS90)/(I$140-I$139)*10)),1))</f>
        <v>7.2</v>
      </c>
      <c r="J88" s="3">
        <f t="shared" si="10"/>
        <v>7.3</v>
      </c>
      <c r="K88" s="5">
        <f t="shared" si="11"/>
        <v>6.8</v>
      </c>
      <c r="L88" s="2">
        <f>IF('Indicator Data'!AV90="No data","x",ROUND(IF('Indicator Data'!AV90^2&gt;L$140,0,IF('Indicator Data'!AV90^2&lt;L$139,10,(L$140-'Indicator Data'!AV90^2)/(L$140-L$139)*10)),1))</f>
        <v>1.9</v>
      </c>
      <c r="M88" s="2">
        <f>IF(OR('Indicator Data'!AU90=0,'Indicator Data'!AU90="No data"),"x",ROUND(IF('Indicator Data'!AU90&gt;M$140,0,IF('Indicator Data'!AU90&lt;M$139,10,(M$140-'Indicator Data'!AU90)/(M$140-M$139)*10)),1))</f>
        <v>0.1</v>
      </c>
      <c r="N88" s="2">
        <f>IF('Indicator Data'!AW90="No data","x",ROUND(IF('Indicator Data'!AW90&gt;N$140,0,IF('Indicator Data'!AW90&lt;N$139,10,(N$140-'Indicator Data'!AW90)/(N$140-N$139)*10)),1))</f>
        <v>7.4</v>
      </c>
      <c r="O88" s="2">
        <f>IF('Indicator Data'!AX90="No data","x",ROUND(IF('Indicator Data'!AX90&gt;O$140,0,IF('Indicator Data'!AX90&lt;O$139,10,(O$140-'Indicator Data'!AX90)/(O$140-O$139)*10)),1))</f>
        <v>6</v>
      </c>
      <c r="P88" s="3">
        <f t="shared" si="12"/>
        <v>3.9</v>
      </c>
      <c r="Q88" s="2">
        <f>IF('Indicator Data'!AY90="No data","x",ROUND(IF('Indicator Data'!AY90&gt;Q$140,0,IF('Indicator Data'!AY90&lt;Q$139,10,(Q$140-'Indicator Data'!AY90)/(Q$140-Q$139)*10)),1))</f>
        <v>6.2</v>
      </c>
      <c r="R88" s="2">
        <f>IF('Indicator Data'!AZ90="No data","x",ROUND(IF('Indicator Data'!AZ90&gt;R$140,0,IF('Indicator Data'!AZ90&lt;R$139,10,(R$140-'Indicator Data'!AZ90)/(R$140-R$139)*10)),1))</f>
        <v>1.3</v>
      </c>
      <c r="S88" s="3">
        <f t="shared" si="13"/>
        <v>3.8</v>
      </c>
      <c r="T88" s="2">
        <f>IF('Indicator Data'!X90="No data","x",ROUND(IF('Indicator Data'!X90&gt;T$140,0,IF('Indicator Data'!X90&lt;T$139,10,(T$140-'Indicator Data'!X90)/(T$140-T$139)*10)),1))</f>
        <v>9</v>
      </c>
      <c r="U88" s="2">
        <f>IF('Indicator Data'!Y90="No data","x",ROUND(IF('Indicator Data'!Y90&gt;U$140,0,IF('Indicator Data'!Y90&lt;U$139,10,(U$140-'Indicator Data'!Y90)/(U$140-U$139)*10)),1))</f>
        <v>1.5</v>
      </c>
      <c r="V88" s="2">
        <f>IF('Indicator Data'!Z90="No data","x",ROUND(IF('Indicator Data'!Z90&gt;V$140,0,IF('Indicator Data'!Z90&lt;V$139,10,(V$140-'Indicator Data'!Z90)/(V$140-V$139)*10)),1))</f>
        <v>2.8</v>
      </c>
      <c r="W88" s="2">
        <f>IF('Indicator Data'!AE90="No data","x",ROUND(IF('Indicator Data'!AE90&gt;W$140,0,IF('Indicator Data'!AE90&lt;W$139,10,(W$140-'Indicator Data'!AE90)/(W$140-W$139)*10)),1))</f>
        <v>9.4</v>
      </c>
      <c r="X88" s="3">
        <f t="shared" si="14"/>
        <v>5.7</v>
      </c>
      <c r="Y88" s="5">
        <f t="shared" si="15"/>
        <v>4.5</v>
      </c>
      <c r="Z88" s="80"/>
    </row>
    <row r="89" spans="1:26" s="11" customFormat="1" x14ac:dyDescent="0.25">
      <c r="A89" s="11" t="s">
        <v>407</v>
      </c>
      <c r="B89" s="28" t="s">
        <v>14</v>
      </c>
      <c r="C89" s="28" t="s">
        <v>535</v>
      </c>
      <c r="D89" s="2">
        <f>IF('Indicator Data'!AR91="No data","x",ROUND(IF('Indicator Data'!AR91&gt;D$140,0,IF('Indicator Data'!AR91&lt;D$139,10,(D$140-'Indicator Data'!AR91)/(D$140-D$139)*10)),1))</f>
        <v>2.8</v>
      </c>
      <c r="E89" s="122">
        <f>('Indicator Data'!BE91+'Indicator Data'!BF91+'Indicator Data'!BG91)/'Indicator Data'!BD91*1000000</f>
        <v>1.8969984458694449E-2</v>
      </c>
      <c r="F89" s="2">
        <f t="shared" si="8"/>
        <v>9.8000000000000007</v>
      </c>
      <c r="G89" s="3">
        <f t="shared" si="9"/>
        <v>6.3</v>
      </c>
      <c r="H89" s="2">
        <f>IF('Indicator Data'!AT91="No data","x",ROUND(IF('Indicator Data'!AT91&gt;H$140,0,IF('Indicator Data'!AT91&lt;H$139,10,(H$140-'Indicator Data'!AT91)/(H$140-H$139)*10)),1))</f>
        <v>7.3</v>
      </c>
      <c r="I89" s="2">
        <f>IF('Indicator Data'!AS91="No data","x",ROUND(IF('Indicator Data'!AS91&gt;I$140,0,IF('Indicator Data'!AS91&lt;I$139,10,(I$140-'Indicator Data'!AS91)/(I$140-I$139)*10)),1))</f>
        <v>7.2</v>
      </c>
      <c r="J89" s="3">
        <f t="shared" si="10"/>
        <v>7.3</v>
      </c>
      <c r="K89" s="5">
        <f t="shared" si="11"/>
        <v>6.8</v>
      </c>
      <c r="L89" s="2">
        <f>IF('Indicator Data'!AV91="No data","x",ROUND(IF('Indicator Data'!AV91^2&gt;L$140,0,IF('Indicator Data'!AV91^2&lt;L$139,10,(L$140-'Indicator Data'!AV91^2)/(L$140-L$139)*10)),1))</f>
        <v>6.1</v>
      </c>
      <c r="M89" s="2">
        <f>IF(OR('Indicator Data'!AU91=0,'Indicator Data'!AU91="No data"),"x",ROUND(IF('Indicator Data'!AU91&gt;M$140,0,IF('Indicator Data'!AU91&lt;M$139,10,(M$140-'Indicator Data'!AU91)/(M$140-M$139)*10)),1))</f>
        <v>6.9</v>
      </c>
      <c r="N89" s="2">
        <f>IF('Indicator Data'!AW91="No data","x",ROUND(IF('Indicator Data'!AW91&gt;N$140,0,IF('Indicator Data'!AW91&lt;N$139,10,(N$140-'Indicator Data'!AW91)/(N$140-N$139)*10)),1))</f>
        <v>7.4</v>
      </c>
      <c r="O89" s="2">
        <f>IF('Indicator Data'!AX91="No data","x",ROUND(IF('Indicator Data'!AX91&gt;O$140,0,IF('Indicator Data'!AX91&lt;O$139,10,(O$140-'Indicator Data'!AX91)/(O$140-O$139)*10)),1))</f>
        <v>6</v>
      </c>
      <c r="P89" s="3">
        <f t="shared" si="12"/>
        <v>6.6</v>
      </c>
      <c r="Q89" s="2">
        <f>IF('Indicator Data'!AY91="No data","x",ROUND(IF('Indicator Data'!AY91&gt;Q$140,0,IF('Indicator Data'!AY91&lt;Q$139,10,(Q$140-'Indicator Data'!AY91)/(Q$140-Q$139)*10)),1))</f>
        <v>8.1</v>
      </c>
      <c r="R89" s="2">
        <f>IF('Indicator Data'!AZ91="No data","x",ROUND(IF('Indicator Data'!AZ91&gt;R$140,0,IF('Indicator Data'!AZ91&lt;R$139,10,(R$140-'Indicator Data'!AZ91)/(R$140-R$139)*10)),1))</f>
        <v>9</v>
      </c>
      <c r="S89" s="3">
        <f t="shared" si="13"/>
        <v>8.6</v>
      </c>
      <c r="T89" s="2">
        <f>IF('Indicator Data'!X91="No data","x",ROUND(IF('Indicator Data'!X91&gt;T$140,0,IF('Indicator Data'!X91&lt;T$139,10,(T$140-'Indicator Data'!X91)/(T$140-T$139)*10)),1))</f>
        <v>9</v>
      </c>
      <c r="U89" s="2">
        <f>IF('Indicator Data'!Y91="No data","x",ROUND(IF('Indicator Data'!Y91&gt;U$140,0,IF('Indicator Data'!Y91&lt;U$139,10,(U$140-'Indicator Data'!Y91)/(U$140-U$139)*10)),1))</f>
        <v>6</v>
      </c>
      <c r="V89" s="2">
        <f>IF('Indicator Data'!Z91="No data","x",ROUND(IF('Indicator Data'!Z91&gt;V$140,0,IF('Indicator Data'!Z91&lt;V$139,10,(V$140-'Indicator Data'!Z91)/(V$140-V$139)*10)),1))</f>
        <v>10</v>
      </c>
      <c r="W89" s="2">
        <f>IF('Indicator Data'!AE91="No data","x",ROUND(IF('Indicator Data'!AE91&gt;W$140,0,IF('Indicator Data'!AE91&lt;W$139,10,(W$140-'Indicator Data'!AE91)/(W$140-W$139)*10)),1))</f>
        <v>9.4</v>
      </c>
      <c r="X89" s="3">
        <f t="shared" si="14"/>
        <v>8.6</v>
      </c>
      <c r="Y89" s="5">
        <f t="shared" si="15"/>
        <v>7.9</v>
      </c>
      <c r="Z89" s="80"/>
    </row>
    <row r="90" spans="1:26" s="11" customFormat="1" x14ac:dyDescent="0.25">
      <c r="A90" s="11" t="s">
        <v>13</v>
      </c>
      <c r="B90" s="28" t="s">
        <v>14</v>
      </c>
      <c r="C90" s="28" t="s">
        <v>536</v>
      </c>
      <c r="D90" s="2">
        <f>IF('Indicator Data'!AR92="No data","x",ROUND(IF('Indicator Data'!AR92&gt;D$140,0,IF('Indicator Data'!AR92&lt;D$139,10,(D$140-'Indicator Data'!AR92)/(D$140-D$139)*10)),1))</f>
        <v>2.8</v>
      </c>
      <c r="E90" s="122">
        <f>('Indicator Data'!BE92+'Indicator Data'!BF92+'Indicator Data'!BG92)/'Indicator Data'!BD92*1000000</f>
        <v>1.8969984458694449E-2</v>
      </c>
      <c r="F90" s="2">
        <f t="shared" si="8"/>
        <v>9.8000000000000007</v>
      </c>
      <c r="G90" s="3">
        <f t="shared" si="9"/>
        <v>6.3</v>
      </c>
      <c r="H90" s="2">
        <f>IF('Indicator Data'!AT92="No data","x",ROUND(IF('Indicator Data'!AT92&gt;H$140,0,IF('Indicator Data'!AT92&lt;H$139,10,(H$140-'Indicator Data'!AT92)/(H$140-H$139)*10)),1))</f>
        <v>7.3</v>
      </c>
      <c r="I90" s="2">
        <f>IF('Indicator Data'!AS92="No data","x",ROUND(IF('Indicator Data'!AS92&gt;I$140,0,IF('Indicator Data'!AS92&lt;I$139,10,(I$140-'Indicator Data'!AS92)/(I$140-I$139)*10)),1))</f>
        <v>7.2</v>
      </c>
      <c r="J90" s="3">
        <f t="shared" si="10"/>
        <v>7.3</v>
      </c>
      <c r="K90" s="5">
        <f t="shared" si="11"/>
        <v>6.8</v>
      </c>
      <c r="L90" s="2">
        <f>IF('Indicator Data'!AV92="No data","x",ROUND(IF('Indicator Data'!AV92^2&gt;L$140,0,IF('Indicator Data'!AV92^2&lt;L$139,10,(L$140-'Indicator Data'!AV92^2)/(L$140-L$139)*10)),1))</f>
        <v>9.1999999999999993</v>
      </c>
      <c r="M90" s="2">
        <f>IF(OR('Indicator Data'!AU92=0,'Indicator Data'!AU92="No data"),"x",ROUND(IF('Indicator Data'!AU92&gt;M$140,0,IF('Indicator Data'!AU92&lt;M$139,10,(M$140-'Indicator Data'!AU92)/(M$140-M$139)*10)),1))</f>
        <v>4.5</v>
      </c>
      <c r="N90" s="2">
        <f>IF('Indicator Data'!AW92="No data","x",ROUND(IF('Indicator Data'!AW92&gt;N$140,0,IF('Indicator Data'!AW92&lt;N$139,10,(N$140-'Indicator Data'!AW92)/(N$140-N$139)*10)),1))</f>
        <v>7.4</v>
      </c>
      <c r="O90" s="2">
        <f>IF('Indicator Data'!AX92="No data","x",ROUND(IF('Indicator Data'!AX92&gt;O$140,0,IF('Indicator Data'!AX92&lt;O$139,10,(O$140-'Indicator Data'!AX92)/(O$140-O$139)*10)),1))</f>
        <v>6</v>
      </c>
      <c r="P90" s="3">
        <f t="shared" si="12"/>
        <v>6.8</v>
      </c>
      <c r="Q90" s="2">
        <f>IF('Indicator Data'!AY92="No data","x",ROUND(IF('Indicator Data'!AY92&gt;Q$140,0,IF('Indicator Data'!AY92&lt;Q$139,10,(Q$140-'Indicator Data'!AY92)/(Q$140-Q$139)*10)),1))</f>
        <v>7.4</v>
      </c>
      <c r="R90" s="2">
        <f>IF('Indicator Data'!AZ92="No data","x",ROUND(IF('Indicator Data'!AZ92&gt;R$140,0,IF('Indicator Data'!AZ92&lt;R$139,10,(R$140-'Indicator Data'!AZ92)/(R$140-R$139)*10)),1))</f>
        <v>9.4</v>
      </c>
      <c r="S90" s="3">
        <f t="shared" si="13"/>
        <v>8.4</v>
      </c>
      <c r="T90" s="2">
        <f>IF('Indicator Data'!X92="No data","x",ROUND(IF('Indicator Data'!X92&gt;T$140,0,IF('Indicator Data'!X92&lt;T$139,10,(T$140-'Indicator Data'!X92)/(T$140-T$139)*10)),1))</f>
        <v>9</v>
      </c>
      <c r="U90" s="2">
        <f>IF('Indicator Data'!Y92="No data","x",ROUND(IF('Indicator Data'!Y92&gt;U$140,0,IF('Indicator Data'!Y92&lt;U$139,10,(U$140-'Indicator Data'!Y92)/(U$140-U$139)*10)),1))</f>
        <v>8</v>
      </c>
      <c r="V90" s="2">
        <f>IF('Indicator Data'!Z92="No data","x",ROUND(IF('Indicator Data'!Z92&gt;V$140,0,IF('Indicator Data'!Z92&lt;V$139,10,(V$140-'Indicator Data'!Z92)/(V$140-V$139)*10)),1))</f>
        <v>10</v>
      </c>
      <c r="W90" s="2">
        <f>IF('Indicator Data'!AE92="No data","x",ROUND(IF('Indicator Data'!AE92&gt;W$140,0,IF('Indicator Data'!AE92&lt;W$139,10,(W$140-'Indicator Data'!AE92)/(W$140-W$139)*10)),1))</f>
        <v>9.4</v>
      </c>
      <c r="X90" s="3">
        <f t="shared" si="14"/>
        <v>9.1</v>
      </c>
      <c r="Y90" s="5">
        <f t="shared" si="15"/>
        <v>8.1</v>
      </c>
      <c r="Z90" s="80"/>
    </row>
    <row r="91" spans="1:26" s="11" customFormat="1" x14ac:dyDescent="0.25">
      <c r="A91" s="11" t="s">
        <v>408</v>
      </c>
      <c r="B91" s="28" t="s">
        <v>14</v>
      </c>
      <c r="C91" s="28" t="s">
        <v>537</v>
      </c>
      <c r="D91" s="2">
        <f>IF('Indicator Data'!AR93="No data","x",ROUND(IF('Indicator Data'!AR93&gt;D$140,0,IF('Indicator Data'!AR93&lt;D$139,10,(D$140-'Indicator Data'!AR93)/(D$140-D$139)*10)),1))</f>
        <v>2.8</v>
      </c>
      <c r="E91" s="122">
        <f>('Indicator Data'!BE93+'Indicator Data'!BF93+'Indicator Data'!BG93)/'Indicator Data'!BD93*1000000</f>
        <v>1.8969984458694449E-2</v>
      </c>
      <c r="F91" s="2">
        <f t="shared" si="8"/>
        <v>9.8000000000000007</v>
      </c>
      <c r="G91" s="3">
        <f t="shared" si="9"/>
        <v>6.3</v>
      </c>
      <c r="H91" s="2">
        <f>IF('Indicator Data'!AT93="No data","x",ROUND(IF('Indicator Data'!AT93&gt;H$140,0,IF('Indicator Data'!AT93&lt;H$139,10,(H$140-'Indicator Data'!AT93)/(H$140-H$139)*10)),1))</f>
        <v>7.3</v>
      </c>
      <c r="I91" s="2">
        <f>IF('Indicator Data'!AS93="No data","x",ROUND(IF('Indicator Data'!AS93&gt;I$140,0,IF('Indicator Data'!AS93&lt;I$139,10,(I$140-'Indicator Data'!AS93)/(I$140-I$139)*10)),1))</f>
        <v>7.2</v>
      </c>
      <c r="J91" s="3">
        <f t="shared" si="10"/>
        <v>7.3</v>
      </c>
      <c r="K91" s="5">
        <f t="shared" si="11"/>
        <v>6.8</v>
      </c>
      <c r="L91" s="2">
        <f>IF('Indicator Data'!AV93="No data","x",ROUND(IF('Indicator Data'!AV93^2&gt;L$140,0,IF('Indicator Data'!AV93^2&lt;L$139,10,(L$140-'Indicator Data'!AV93^2)/(L$140-L$139)*10)),1))</f>
        <v>4.8</v>
      </c>
      <c r="M91" s="2">
        <f>IF(OR('Indicator Data'!AU93=0,'Indicator Data'!AU93="No data"),"x",ROUND(IF('Indicator Data'!AU93&gt;M$140,0,IF('Indicator Data'!AU93&lt;M$139,10,(M$140-'Indicator Data'!AU93)/(M$140-M$139)*10)),1))</f>
        <v>2.4</v>
      </c>
      <c r="N91" s="2">
        <f>IF('Indicator Data'!AW93="No data","x",ROUND(IF('Indicator Data'!AW93&gt;N$140,0,IF('Indicator Data'!AW93&lt;N$139,10,(N$140-'Indicator Data'!AW93)/(N$140-N$139)*10)),1))</f>
        <v>7.4</v>
      </c>
      <c r="O91" s="2">
        <f>IF('Indicator Data'!AX93="No data","x",ROUND(IF('Indicator Data'!AX93&gt;O$140,0,IF('Indicator Data'!AX93&lt;O$139,10,(O$140-'Indicator Data'!AX93)/(O$140-O$139)*10)),1))</f>
        <v>6</v>
      </c>
      <c r="P91" s="3">
        <f t="shared" si="12"/>
        <v>5.2</v>
      </c>
      <c r="Q91" s="2">
        <f>IF('Indicator Data'!AY93="No data","x",ROUND(IF('Indicator Data'!AY93&gt;Q$140,0,IF('Indicator Data'!AY93&lt;Q$139,10,(Q$140-'Indicator Data'!AY93)/(Q$140-Q$139)*10)),1))</f>
        <v>7.6</v>
      </c>
      <c r="R91" s="2">
        <f>IF('Indicator Data'!AZ93="No data","x",ROUND(IF('Indicator Data'!AZ93&gt;R$140,0,IF('Indicator Data'!AZ93&lt;R$139,10,(R$140-'Indicator Data'!AZ93)/(R$140-R$139)*10)),1))</f>
        <v>2.2999999999999998</v>
      </c>
      <c r="S91" s="3">
        <f t="shared" si="13"/>
        <v>5</v>
      </c>
      <c r="T91" s="2">
        <f>IF('Indicator Data'!X93="No data","x",ROUND(IF('Indicator Data'!X93&gt;T$140,0,IF('Indicator Data'!X93&lt;T$139,10,(T$140-'Indicator Data'!X93)/(T$140-T$139)*10)),1))</f>
        <v>9</v>
      </c>
      <c r="U91" s="2">
        <f>IF('Indicator Data'!Y93="No data","x",ROUND(IF('Indicator Data'!Y93&gt;U$140,0,IF('Indicator Data'!Y93&lt;U$139,10,(U$140-'Indicator Data'!Y93)/(U$140-U$139)*10)),1))</f>
        <v>4.3</v>
      </c>
      <c r="V91" s="2">
        <f>IF('Indicator Data'!Z93="No data","x",ROUND(IF('Indicator Data'!Z93&gt;V$140,0,IF('Indicator Data'!Z93&lt;V$139,10,(V$140-'Indicator Data'!Z93)/(V$140-V$139)*10)),1))</f>
        <v>10</v>
      </c>
      <c r="W91" s="2">
        <f>IF('Indicator Data'!AE93="No data","x",ROUND(IF('Indicator Data'!AE93&gt;W$140,0,IF('Indicator Data'!AE93&lt;W$139,10,(W$140-'Indicator Data'!AE93)/(W$140-W$139)*10)),1))</f>
        <v>9.4</v>
      </c>
      <c r="X91" s="3">
        <f t="shared" si="14"/>
        <v>8.1999999999999993</v>
      </c>
      <c r="Y91" s="5">
        <f t="shared" si="15"/>
        <v>6.1</v>
      </c>
      <c r="Z91" s="80"/>
    </row>
    <row r="92" spans="1:26" s="11" customFormat="1" x14ac:dyDescent="0.25">
      <c r="A92" s="11" t="s">
        <v>409</v>
      </c>
      <c r="B92" s="28" t="s">
        <v>14</v>
      </c>
      <c r="C92" s="28" t="s">
        <v>538</v>
      </c>
      <c r="D92" s="2">
        <f>IF('Indicator Data'!AR94="No data","x",ROUND(IF('Indicator Data'!AR94&gt;D$140,0,IF('Indicator Data'!AR94&lt;D$139,10,(D$140-'Indicator Data'!AR94)/(D$140-D$139)*10)),1))</f>
        <v>2.8</v>
      </c>
      <c r="E92" s="122">
        <f>('Indicator Data'!BE94+'Indicator Data'!BF94+'Indicator Data'!BG94)/'Indicator Data'!BD94*1000000</f>
        <v>1.8969984458694449E-2</v>
      </c>
      <c r="F92" s="2">
        <f t="shared" si="8"/>
        <v>9.8000000000000007</v>
      </c>
      <c r="G92" s="3">
        <f t="shared" si="9"/>
        <v>6.3</v>
      </c>
      <c r="H92" s="2">
        <f>IF('Indicator Data'!AT94="No data","x",ROUND(IF('Indicator Data'!AT94&gt;H$140,0,IF('Indicator Data'!AT94&lt;H$139,10,(H$140-'Indicator Data'!AT94)/(H$140-H$139)*10)),1))</f>
        <v>7.3</v>
      </c>
      <c r="I92" s="2">
        <f>IF('Indicator Data'!AS94="No data","x",ROUND(IF('Indicator Data'!AS94&gt;I$140,0,IF('Indicator Data'!AS94&lt;I$139,10,(I$140-'Indicator Data'!AS94)/(I$140-I$139)*10)),1))</f>
        <v>7.2</v>
      </c>
      <c r="J92" s="3">
        <f t="shared" si="10"/>
        <v>7.3</v>
      </c>
      <c r="K92" s="5">
        <f t="shared" si="11"/>
        <v>6.8</v>
      </c>
      <c r="L92" s="2">
        <f>IF('Indicator Data'!AV94="No data","x",ROUND(IF('Indicator Data'!AV94^2&gt;L$140,0,IF('Indicator Data'!AV94^2&lt;L$139,10,(L$140-'Indicator Data'!AV94^2)/(L$140-L$139)*10)),1))</f>
        <v>3.6</v>
      </c>
      <c r="M92" s="2">
        <f>IF(OR('Indicator Data'!AU94=0,'Indicator Data'!AU94="No data"),"x",ROUND(IF('Indicator Data'!AU94&gt;M$140,0,IF('Indicator Data'!AU94&lt;M$139,10,(M$140-'Indicator Data'!AU94)/(M$140-M$139)*10)),1))</f>
        <v>4.2</v>
      </c>
      <c r="N92" s="2">
        <f>IF('Indicator Data'!AW94="No data","x",ROUND(IF('Indicator Data'!AW94&gt;N$140,0,IF('Indicator Data'!AW94&lt;N$139,10,(N$140-'Indicator Data'!AW94)/(N$140-N$139)*10)),1))</f>
        <v>7.4</v>
      </c>
      <c r="O92" s="2">
        <f>IF('Indicator Data'!AX94="No data","x",ROUND(IF('Indicator Data'!AX94&gt;O$140,0,IF('Indicator Data'!AX94&lt;O$139,10,(O$140-'Indicator Data'!AX94)/(O$140-O$139)*10)),1))</f>
        <v>6</v>
      </c>
      <c r="P92" s="3">
        <f t="shared" si="12"/>
        <v>5.3</v>
      </c>
      <c r="Q92" s="2">
        <f>IF('Indicator Data'!AY94="No data","x",ROUND(IF('Indicator Data'!AY94&gt;Q$140,0,IF('Indicator Data'!AY94&lt;Q$139,10,(Q$140-'Indicator Data'!AY94)/(Q$140-Q$139)*10)),1))</f>
        <v>8.6999999999999993</v>
      </c>
      <c r="R92" s="2">
        <f>IF('Indicator Data'!AZ94="No data","x",ROUND(IF('Indicator Data'!AZ94&gt;R$140,0,IF('Indicator Data'!AZ94&lt;R$139,10,(R$140-'Indicator Data'!AZ94)/(R$140-R$139)*10)),1))</f>
        <v>4.0999999999999996</v>
      </c>
      <c r="S92" s="3">
        <f t="shared" si="13"/>
        <v>6.4</v>
      </c>
      <c r="T92" s="2">
        <f>IF('Indicator Data'!X94="No data","x",ROUND(IF('Indicator Data'!X94&gt;T$140,0,IF('Indicator Data'!X94&lt;T$139,10,(T$140-'Indicator Data'!X94)/(T$140-T$139)*10)),1))</f>
        <v>9</v>
      </c>
      <c r="U92" s="2">
        <f>IF('Indicator Data'!Y94="No data","x",ROUND(IF('Indicator Data'!Y94&gt;U$140,0,IF('Indicator Data'!Y94&lt;U$139,10,(U$140-'Indicator Data'!Y94)/(U$140-U$139)*10)),1))</f>
        <v>3.2</v>
      </c>
      <c r="V92" s="2">
        <f>IF('Indicator Data'!Z94="No data","x",ROUND(IF('Indicator Data'!Z94&gt;V$140,0,IF('Indicator Data'!Z94&lt;V$139,10,(V$140-'Indicator Data'!Z94)/(V$140-V$139)*10)),1))</f>
        <v>6.9</v>
      </c>
      <c r="W92" s="2">
        <f>IF('Indicator Data'!AE94="No data","x",ROUND(IF('Indicator Data'!AE94&gt;W$140,0,IF('Indicator Data'!AE94&lt;W$139,10,(W$140-'Indicator Data'!AE94)/(W$140-W$139)*10)),1))</f>
        <v>9.4</v>
      </c>
      <c r="X92" s="3">
        <f t="shared" si="14"/>
        <v>7.1</v>
      </c>
      <c r="Y92" s="5">
        <f t="shared" si="15"/>
        <v>6.3</v>
      </c>
      <c r="Z92" s="80"/>
    </row>
    <row r="93" spans="1:26" s="11" customFormat="1" x14ac:dyDescent="0.25">
      <c r="A93" s="11" t="s">
        <v>410</v>
      </c>
      <c r="B93" s="28" t="s">
        <v>14</v>
      </c>
      <c r="C93" s="28" t="s">
        <v>539</v>
      </c>
      <c r="D93" s="2">
        <f>IF('Indicator Data'!AR95="No data","x",ROUND(IF('Indicator Data'!AR95&gt;D$140,0,IF('Indicator Data'!AR95&lt;D$139,10,(D$140-'Indicator Data'!AR95)/(D$140-D$139)*10)),1))</f>
        <v>2.8</v>
      </c>
      <c r="E93" s="122">
        <f>('Indicator Data'!BE95+'Indicator Data'!BF95+'Indicator Data'!BG95)/'Indicator Data'!BD95*1000000</f>
        <v>1.8969984458694449E-2</v>
      </c>
      <c r="F93" s="2">
        <f t="shared" si="8"/>
        <v>9.8000000000000007</v>
      </c>
      <c r="G93" s="3">
        <f t="shared" si="9"/>
        <v>6.3</v>
      </c>
      <c r="H93" s="2">
        <f>IF('Indicator Data'!AT95="No data","x",ROUND(IF('Indicator Data'!AT95&gt;H$140,0,IF('Indicator Data'!AT95&lt;H$139,10,(H$140-'Indicator Data'!AT95)/(H$140-H$139)*10)),1))</f>
        <v>7.3</v>
      </c>
      <c r="I93" s="2">
        <f>IF('Indicator Data'!AS95="No data","x",ROUND(IF('Indicator Data'!AS95&gt;I$140,0,IF('Indicator Data'!AS95&lt;I$139,10,(I$140-'Indicator Data'!AS95)/(I$140-I$139)*10)),1))</f>
        <v>7.2</v>
      </c>
      <c r="J93" s="3">
        <f t="shared" si="10"/>
        <v>7.3</v>
      </c>
      <c r="K93" s="5">
        <f t="shared" si="11"/>
        <v>6.8</v>
      </c>
      <c r="L93" s="2">
        <f>IF('Indicator Data'!AV95="No data","x",ROUND(IF('Indicator Data'!AV95^2&gt;L$140,0,IF('Indicator Data'!AV95^2&lt;L$139,10,(L$140-'Indicator Data'!AV95^2)/(L$140-L$139)*10)),1))</f>
        <v>1.5</v>
      </c>
      <c r="M93" s="2">
        <f>IF(OR('Indicator Data'!AU95=0,'Indicator Data'!AU95="No data"),"x",ROUND(IF('Indicator Data'!AU95&gt;M$140,0,IF('Indicator Data'!AU95&lt;M$139,10,(M$140-'Indicator Data'!AU95)/(M$140-M$139)*10)),1))</f>
        <v>2.6</v>
      </c>
      <c r="N93" s="2">
        <f>IF('Indicator Data'!AW95="No data","x",ROUND(IF('Indicator Data'!AW95&gt;N$140,0,IF('Indicator Data'!AW95&lt;N$139,10,(N$140-'Indicator Data'!AW95)/(N$140-N$139)*10)),1))</f>
        <v>7.4</v>
      </c>
      <c r="O93" s="2">
        <f>IF('Indicator Data'!AX95="No data","x",ROUND(IF('Indicator Data'!AX95&gt;O$140,0,IF('Indicator Data'!AX95&lt;O$139,10,(O$140-'Indicator Data'!AX95)/(O$140-O$139)*10)),1))</f>
        <v>6</v>
      </c>
      <c r="P93" s="3">
        <f t="shared" si="12"/>
        <v>4.4000000000000004</v>
      </c>
      <c r="Q93" s="2">
        <f>IF('Indicator Data'!AY95="No data","x",ROUND(IF('Indicator Data'!AY95&gt;Q$140,0,IF('Indicator Data'!AY95&lt;Q$139,10,(Q$140-'Indicator Data'!AY95)/(Q$140-Q$139)*10)),1))</f>
        <v>8.4</v>
      </c>
      <c r="R93" s="2">
        <f>IF('Indicator Data'!AZ95="No data","x",ROUND(IF('Indicator Data'!AZ95&gt;R$140,0,IF('Indicator Data'!AZ95&lt;R$139,10,(R$140-'Indicator Data'!AZ95)/(R$140-R$139)*10)),1))</f>
        <v>2.2999999999999998</v>
      </c>
      <c r="S93" s="3">
        <f t="shared" si="13"/>
        <v>5.4</v>
      </c>
      <c r="T93" s="2">
        <f>IF('Indicator Data'!X95="No data","x",ROUND(IF('Indicator Data'!X95&gt;T$140,0,IF('Indicator Data'!X95&lt;T$139,10,(T$140-'Indicator Data'!X95)/(T$140-T$139)*10)),1))</f>
        <v>9</v>
      </c>
      <c r="U93" s="2">
        <f>IF('Indicator Data'!Y95="No data","x",ROUND(IF('Indicator Data'!Y95&gt;U$140,0,IF('Indicator Data'!Y95&lt;U$139,10,(U$140-'Indicator Data'!Y95)/(U$140-U$139)*10)),1))</f>
        <v>3.2</v>
      </c>
      <c r="V93" s="2">
        <f>IF('Indicator Data'!Z95="No data","x",ROUND(IF('Indicator Data'!Z95&gt;V$140,0,IF('Indicator Data'!Z95&lt;V$139,10,(V$140-'Indicator Data'!Z95)/(V$140-V$139)*10)),1))</f>
        <v>8.1999999999999993</v>
      </c>
      <c r="W93" s="2">
        <f>IF('Indicator Data'!AE95="No data","x",ROUND(IF('Indicator Data'!AE95&gt;W$140,0,IF('Indicator Data'!AE95&lt;W$139,10,(W$140-'Indicator Data'!AE95)/(W$140-W$139)*10)),1))</f>
        <v>9.4</v>
      </c>
      <c r="X93" s="3">
        <f t="shared" si="14"/>
        <v>7.5</v>
      </c>
      <c r="Y93" s="5">
        <f t="shared" si="15"/>
        <v>5.8</v>
      </c>
      <c r="Z93" s="80"/>
    </row>
    <row r="94" spans="1:26" s="11" customFormat="1" x14ac:dyDescent="0.25">
      <c r="A94" s="11" t="s">
        <v>411</v>
      </c>
      <c r="B94" s="28" t="s">
        <v>14</v>
      </c>
      <c r="C94" s="28" t="s">
        <v>540</v>
      </c>
      <c r="D94" s="2">
        <f>IF('Indicator Data'!AR96="No data","x",ROUND(IF('Indicator Data'!AR96&gt;D$140,0,IF('Indicator Data'!AR96&lt;D$139,10,(D$140-'Indicator Data'!AR96)/(D$140-D$139)*10)),1))</f>
        <v>2.8</v>
      </c>
      <c r="E94" s="122">
        <f>('Indicator Data'!BE96+'Indicator Data'!BF96+'Indicator Data'!BG96)/'Indicator Data'!BD96*1000000</f>
        <v>1.8969984458694449E-2</v>
      </c>
      <c r="F94" s="2">
        <f t="shared" si="8"/>
        <v>9.8000000000000007</v>
      </c>
      <c r="G94" s="3">
        <f t="shared" si="9"/>
        <v>6.3</v>
      </c>
      <c r="H94" s="2">
        <f>IF('Indicator Data'!AT96="No data","x",ROUND(IF('Indicator Data'!AT96&gt;H$140,0,IF('Indicator Data'!AT96&lt;H$139,10,(H$140-'Indicator Data'!AT96)/(H$140-H$139)*10)),1))</f>
        <v>7.3</v>
      </c>
      <c r="I94" s="2">
        <f>IF('Indicator Data'!AS96="No data","x",ROUND(IF('Indicator Data'!AS96&gt;I$140,0,IF('Indicator Data'!AS96&lt;I$139,10,(I$140-'Indicator Data'!AS96)/(I$140-I$139)*10)),1))</f>
        <v>7.2</v>
      </c>
      <c r="J94" s="3">
        <f t="shared" si="10"/>
        <v>7.3</v>
      </c>
      <c r="K94" s="5">
        <f t="shared" si="11"/>
        <v>6.8</v>
      </c>
      <c r="L94" s="2">
        <f>IF('Indicator Data'!AV96="No data","x",ROUND(IF('Indicator Data'!AV96^2&gt;L$140,0,IF('Indicator Data'!AV96^2&lt;L$139,10,(L$140-'Indicator Data'!AV96^2)/(L$140-L$139)*10)),1))</f>
        <v>4.9000000000000004</v>
      </c>
      <c r="M94" s="2">
        <f>IF(OR('Indicator Data'!AU96=0,'Indicator Data'!AU96="No data"),"x",ROUND(IF('Indicator Data'!AU96&gt;M$140,0,IF('Indicator Data'!AU96&lt;M$139,10,(M$140-'Indicator Data'!AU96)/(M$140-M$139)*10)),1))</f>
        <v>3.1</v>
      </c>
      <c r="N94" s="2">
        <f>IF('Indicator Data'!AW96="No data","x",ROUND(IF('Indicator Data'!AW96&gt;N$140,0,IF('Indicator Data'!AW96&lt;N$139,10,(N$140-'Indicator Data'!AW96)/(N$140-N$139)*10)),1))</f>
        <v>7.4</v>
      </c>
      <c r="O94" s="2">
        <f>IF('Indicator Data'!AX96="No data","x",ROUND(IF('Indicator Data'!AX96&gt;O$140,0,IF('Indicator Data'!AX96&lt;O$139,10,(O$140-'Indicator Data'!AX96)/(O$140-O$139)*10)),1))</f>
        <v>6</v>
      </c>
      <c r="P94" s="3">
        <f t="shared" si="12"/>
        <v>5.4</v>
      </c>
      <c r="Q94" s="2">
        <f>IF('Indicator Data'!AY96="No data","x",ROUND(IF('Indicator Data'!AY96&gt;Q$140,0,IF('Indicator Data'!AY96&lt;Q$139,10,(Q$140-'Indicator Data'!AY96)/(Q$140-Q$139)*10)),1))</f>
        <v>8.6999999999999993</v>
      </c>
      <c r="R94" s="2">
        <f>IF('Indicator Data'!AZ96="No data","x",ROUND(IF('Indicator Data'!AZ96&gt;R$140,0,IF('Indicator Data'!AZ96&lt;R$139,10,(R$140-'Indicator Data'!AZ96)/(R$140-R$139)*10)),1))</f>
        <v>3.4</v>
      </c>
      <c r="S94" s="3">
        <f t="shared" si="13"/>
        <v>6.1</v>
      </c>
      <c r="T94" s="2">
        <f>IF('Indicator Data'!X96="No data","x",ROUND(IF('Indicator Data'!X96&gt;T$140,0,IF('Indicator Data'!X96&lt;T$139,10,(T$140-'Indicator Data'!X96)/(T$140-T$139)*10)),1))</f>
        <v>9</v>
      </c>
      <c r="U94" s="2">
        <f>IF('Indicator Data'!Y96="No data","x",ROUND(IF('Indicator Data'!Y96&gt;U$140,0,IF('Indicator Data'!Y96&lt;U$139,10,(U$140-'Indicator Data'!Y96)/(U$140-U$139)*10)),1))</f>
        <v>4.3</v>
      </c>
      <c r="V94" s="2">
        <f>IF('Indicator Data'!Z96="No data","x",ROUND(IF('Indicator Data'!Z96&gt;V$140,0,IF('Indicator Data'!Z96&lt;V$139,10,(V$140-'Indicator Data'!Z96)/(V$140-V$139)*10)),1))</f>
        <v>10</v>
      </c>
      <c r="W94" s="2">
        <f>IF('Indicator Data'!AE96="No data","x",ROUND(IF('Indicator Data'!AE96&gt;W$140,0,IF('Indicator Data'!AE96&lt;W$139,10,(W$140-'Indicator Data'!AE96)/(W$140-W$139)*10)),1))</f>
        <v>9.4</v>
      </c>
      <c r="X94" s="3">
        <f t="shared" si="14"/>
        <v>8.1999999999999993</v>
      </c>
      <c r="Y94" s="5">
        <f t="shared" si="15"/>
        <v>6.6</v>
      </c>
      <c r="Z94" s="80"/>
    </row>
    <row r="95" spans="1:26" s="11" customFormat="1" x14ac:dyDescent="0.25">
      <c r="A95" s="11" t="s">
        <v>412</v>
      </c>
      <c r="B95" s="28" t="s">
        <v>14</v>
      </c>
      <c r="C95" s="28" t="s">
        <v>541</v>
      </c>
      <c r="D95" s="2">
        <f>IF('Indicator Data'!AR97="No data","x",ROUND(IF('Indicator Data'!AR97&gt;D$140,0,IF('Indicator Data'!AR97&lt;D$139,10,(D$140-'Indicator Data'!AR97)/(D$140-D$139)*10)),1))</f>
        <v>2.8</v>
      </c>
      <c r="E95" s="122">
        <f>('Indicator Data'!BE97+'Indicator Data'!BF97+'Indicator Data'!BG97)/'Indicator Data'!BD97*1000000</f>
        <v>1.8969984458694449E-2</v>
      </c>
      <c r="F95" s="2">
        <f t="shared" si="8"/>
        <v>9.8000000000000007</v>
      </c>
      <c r="G95" s="3">
        <f t="shared" si="9"/>
        <v>6.3</v>
      </c>
      <c r="H95" s="2">
        <f>IF('Indicator Data'!AT97="No data","x",ROUND(IF('Indicator Data'!AT97&gt;H$140,0,IF('Indicator Data'!AT97&lt;H$139,10,(H$140-'Indicator Data'!AT97)/(H$140-H$139)*10)),1))</f>
        <v>7.3</v>
      </c>
      <c r="I95" s="2">
        <f>IF('Indicator Data'!AS97="No data","x",ROUND(IF('Indicator Data'!AS97&gt;I$140,0,IF('Indicator Data'!AS97&lt;I$139,10,(I$140-'Indicator Data'!AS97)/(I$140-I$139)*10)),1))</f>
        <v>7.2</v>
      </c>
      <c r="J95" s="3">
        <f t="shared" si="10"/>
        <v>7.3</v>
      </c>
      <c r="K95" s="5">
        <f t="shared" si="11"/>
        <v>6.8</v>
      </c>
      <c r="L95" s="2">
        <f>IF('Indicator Data'!AV97="No data","x",ROUND(IF('Indicator Data'!AV97^2&gt;L$140,0,IF('Indicator Data'!AV97^2&lt;L$139,10,(L$140-'Indicator Data'!AV97^2)/(L$140-L$139)*10)),1))</f>
        <v>5.5</v>
      </c>
      <c r="M95" s="2">
        <f>IF(OR('Indicator Data'!AU97=0,'Indicator Data'!AU97="No data"),"x",ROUND(IF('Indicator Data'!AU97&gt;M$140,0,IF('Indicator Data'!AU97&lt;M$139,10,(M$140-'Indicator Data'!AU97)/(M$140-M$139)*10)),1))</f>
        <v>6</v>
      </c>
      <c r="N95" s="2">
        <f>IF('Indicator Data'!AW97="No data","x",ROUND(IF('Indicator Data'!AW97&gt;N$140,0,IF('Indicator Data'!AW97&lt;N$139,10,(N$140-'Indicator Data'!AW97)/(N$140-N$139)*10)),1))</f>
        <v>7.4</v>
      </c>
      <c r="O95" s="2">
        <f>IF('Indicator Data'!AX97="No data","x",ROUND(IF('Indicator Data'!AX97&gt;O$140,0,IF('Indicator Data'!AX97&lt;O$139,10,(O$140-'Indicator Data'!AX97)/(O$140-O$139)*10)),1))</f>
        <v>6</v>
      </c>
      <c r="P95" s="3">
        <f t="shared" si="12"/>
        <v>6.2</v>
      </c>
      <c r="Q95" s="2">
        <f>IF('Indicator Data'!AY97="No data","x",ROUND(IF('Indicator Data'!AY97&gt;Q$140,0,IF('Indicator Data'!AY97&lt;Q$139,10,(Q$140-'Indicator Data'!AY97)/(Q$140-Q$139)*10)),1))</f>
        <v>8.1</v>
      </c>
      <c r="R95" s="2">
        <f>IF('Indicator Data'!AZ97="No data","x",ROUND(IF('Indicator Data'!AZ97&gt;R$140,0,IF('Indicator Data'!AZ97&lt;R$139,10,(R$140-'Indicator Data'!AZ97)/(R$140-R$139)*10)),1))</f>
        <v>10</v>
      </c>
      <c r="S95" s="3">
        <f t="shared" si="13"/>
        <v>9.1</v>
      </c>
      <c r="T95" s="2">
        <f>IF('Indicator Data'!X97="No data","x",ROUND(IF('Indicator Data'!X97&gt;T$140,0,IF('Indicator Data'!X97&lt;T$139,10,(T$140-'Indicator Data'!X97)/(T$140-T$139)*10)),1))</f>
        <v>9</v>
      </c>
      <c r="U95" s="2">
        <f>IF('Indicator Data'!Y97="No data","x",ROUND(IF('Indicator Data'!Y97&gt;U$140,0,IF('Indicator Data'!Y97&lt;U$139,10,(U$140-'Indicator Data'!Y97)/(U$140-U$139)*10)),1))</f>
        <v>4.7</v>
      </c>
      <c r="V95" s="2">
        <f>IF('Indicator Data'!Z97="No data","x",ROUND(IF('Indicator Data'!Z97&gt;V$140,0,IF('Indicator Data'!Z97&lt;V$139,10,(V$140-'Indicator Data'!Z97)/(V$140-V$139)*10)),1))</f>
        <v>8.6</v>
      </c>
      <c r="W95" s="2">
        <f>IF('Indicator Data'!AE97="No data","x",ROUND(IF('Indicator Data'!AE97&gt;W$140,0,IF('Indicator Data'!AE97&lt;W$139,10,(W$140-'Indicator Data'!AE97)/(W$140-W$139)*10)),1))</f>
        <v>9.4</v>
      </c>
      <c r="X95" s="3">
        <f t="shared" si="14"/>
        <v>7.9</v>
      </c>
      <c r="Y95" s="5">
        <f t="shared" si="15"/>
        <v>7.7</v>
      </c>
      <c r="Z95" s="80"/>
    </row>
    <row r="96" spans="1:26" s="11" customFormat="1" x14ac:dyDescent="0.25">
      <c r="A96" s="11" t="s">
        <v>413</v>
      </c>
      <c r="B96" s="28" t="s">
        <v>14</v>
      </c>
      <c r="C96" s="28" t="s">
        <v>542</v>
      </c>
      <c r="D96" s="2">
        <f>IF('Indicator Data'!AR98="No data","x",ROUND(IF('Indicator Data'!AR98&gt;D$140,0,IF('Indicator Data'!AR98&lt;D$139,10,(D$140-'Indicator Data'!AR98)/(D$140-D$139)*10)),1))</f>
        <v>2.8</v>
      </c>
      <c r="E96" s="122">
        <f>('Indicator Data'!BE98+'Indicator Data'!BF98+'Indicator Data'!BG98)/'Indicator Data'!BD98*1000000</f>
        <v>1.8969984458694449E-2</v>
      </c>
      <c r="F96" s="2">
        <f t="shared" si="8"/>
        <v>9.8000000000000007</v>
      </c>
      <c r="G96" s="3">
        <f t="shared" si="9"/>
        <v>6.3</v>
      </c>
      <c r="H96" s="2">
        <f>IF('Indicator Data'!AT98="No data","x",ROUND(IF('Indicator Data'!AT98&gt;H$140,0,IF('Indicator Data'!AT98&lt;H$139,10,(H$140-'Indicator Data'!AT98)/(H$140-H$139)*10)),1))</f>
        <v>7.3</v>
      </c>
      <c r="I96" s="2">
        <f>IF('Indicator Data'!AS98="No data","x",ROUND(IF('Indicator Data'!AS98&gt;I$140,0,IF('Indicator Data'!AS98&lt;I$139,10,(I$140-'Indicator Data'!AS98)/(I$140-I$139)*10)),1))</f>
        <v>7.2</v>
      </c>
      <c r="J96" s="3">
        <f t="shared" si="10"/>
        <v>7.3</v>
      </c>
      <c r="K96" s="5">
        <f t="shared" si="11"/>
        <v>6.8</v>
      </c>
      <c r="L96" s="2">
        <f>IF('Indicator Data'!AV98="No data","x",ROUND(IF('Indicator Data'!AV98^2&gt;L$140,0,IF('Indicator Data'!AV98^2&lt;L$139,10,(L$140-'Indicator Data'!AV98^2)/(L$140-L$139)*10)),1))</f>
        <v>2.2999999999999998</v>
      </c>
      <c r="M96" s="2">
        <f>IF(OR('Indicator Data'!AU98=0,'Indicator Data'!AU98="No data"),"x",ROUND(IF('Indicator Data'!AU98&gt;M$140,0,IF('Indicator Data'!AU98&lt;M$139,10,(M$140-'Indicator Data'!AU98)/(M$140-M$139)*10)),1))</f>
        <v>1.9</v>
      </c>
      <c r="N96" s="2">
        <f>IF('Indicator Data'!AW98="No data","x",ROUND(IF('Indicator Data'!AW98&gt;N$140,0,IF('Indicator Data'!AW98&lt;N$139,10,(N$140-'Indicator Data'!AW98)/(N$140-N$139)*10)),1))</f>
        <v>7.4</v>
      </c>
      <c r="O96" s="2">
        <f>IF('Indicator Data'!AX98="No data","x",ROUND(IF('Indicator Data'!AX98&gt;O$140,0,IF('Indicator Data'!AX98&lt;O$139,10,(O$140-'Indicator Data'!AX98)/(O$140-O$139)*10)),1))</f>
        <v>6</v>
      </c>
      <c r="P96" s="3">
        <f t="shared" si="12"/>
        <v>4.4000000000000004</v>
      </c>
      <c r="Q96" s="2">
        <f>IF('Indicator Data'!AY98="No data","x",ROUND(IF('Indicator Data'!AY98&gt;Q$140,0,IF('Indicator Data'!AY98&lt;Q$139,10,(Q$140-'Indicator Data'!AY98)/(Q$140-Q$139)*10)),1))</f>
        <v>6.8</v>
      </c>
      <c r="R96" s="2">
        <f>IF('Indicator Data'!AZ98="No data","x",ROUND(IF('Indicator Data'!AZ98&gt;R$140,0,IF('Indicator Data'!AZ98&lt;R$139,10,(R$140-'Indicator Data'!AZ98)/(R$140-R$139)*10)),1))</f>
        <v>3.3</v>
      </c>
      <c r="S96" s="3">
        <f t="shared" si="13"/>
        <v>5.0999999999999996</v>
      </c>
      <c r="T96" s="2">
        <f>IF('Indicator Data'!X98="No data","x",ROUND(IF('Indicator Data'!X98&gt;T$140,0,IF('Indicator Data'!X98&lt;T$139,10,(T$140-'Indicator Data'!X98)/(T$140-T$139)*10)),1))</f>
        <v>9</v>
      </c>
      <c r="U96" s="2">
        <f>IF('Indicator Data'!Y98="No data","x",ROUND(IF('Indicator Data'!Y98&gt;U$140,0,IF('Indicator Data'!Y98&lt;U$139,10,(U$140-'Indicator Data'!Y98)/(U$140-U$139)*10)),1))</f>
        <v>2.9</v>
      </c>
      <c r="V96" s="2">
        <f>IF('Indicator Data'!Z98="No data","x",ROUND(IF('Indicator Data'!Z98&gt;V$140,0,IF('Indicator Data'!Z98&lt;V$139,10,(V$140-'Indicator Data'!Z98)/(V$140-V$139)*10)),1))</f>
        <v>7.3</v>
      </c>
      <c r="W96" s="2">
        <f>IF('Indicator Data'!AE98="No data","x",ROUND(IF('Indicator Data'!AE98&gt;W$140,0,IF('Indicator Data'!AE98&lt;W$139,10,(W$140-'Indicator Data'!AE98)/(W$140-W$139)*10)),1))</f>
        <v>9.4</v>
      </c>
      <c r="X96" s="3">
        <f t="shared" si="14"/>
        <v>7.2</v>
      </c>
      <c r="Y96" s="5">
        <f t="shared" si="15"/>
        <v>5.6</v>
      </c>
      <c r="Z96" s="80"/>
    </row>
    <row r="97" spans="1:26" s="11" customFormat="1" x14ac:dyDescent="0.25">
      <c r="A97" s="11" t="s">
        <v>414</v>
      </c>
      <c r="B97" s="28" t="s">
        <v>14</v>
      </c>
      <c r="C97" s="28" t="s">
        <v>543</v>
      </c>
      <c r="D97" s="2">
        <f>IF('Indicator Data'!AR99="No data","x",ROUND(IF('Indicator Data'!AR99&gt;D$140,0,IF('Indicator Data'!AR99&lt;D$139,10,(D$140-'Indicator Data'!AR99)/(D$140-D$139)*10)),1))</f>
        <v>2.8</v>
      </c>
      <c r="E97" s="122">
        <f>('Indicator Data'!BE99+'Indicator Data'!BF99+'Indicator Data'!BG99)/'Indicator Data'!BD99*1000000</f>
        <v>1.8969984458694449E-2</v>
      </c>
      <c r="F97" s="2">
        <f t="shared" si="8"/>
        <v>9.8000000000000007</v>
      </c>
      <c r="G97" s="3">
        <f t="shared" si="9"/>
        <v>6.3</v>
      </c>
      <c r="H97" s="2">
        <f>IF('Indicator Data'!AT99="No data","x",ROUND(IF('Indicator Data'!AT99&gt;H$140,0,IF('Indicator Data'!AT99&lt;H$139,10,(H$140-'Indicator Data'!AT99)/(H$140-H$139)*10)),1))</f>
        <v>7.3</v>
      </c>
      <c r="I97" s="2">
        <f>IF('Indicator Data'!AS99="No data","x",ROUND(IF('Indicator Data'!AS99&gt;I$140,0,IF('Indicator Data'!AS99&lt;I$139,10,(I$140-'Indicator Data'!AS99)/(I$140-I$139)*10)),1))</f>
        <v>7.2</v>
      </c>
      <c r="J97" s="3">
        <f t="shared" si="10"/>
        <v>7.3</v>
      </c>
      <c r="K97" s="5">
        <f t="shared" si="11"/>
        <v>6.8</v>
      </c>
      <c r="L97" s="2">
        <f>IF('Indicator Data'!AV99="No data","x",ROUND(IF('Indicator Data'!AV99^2&gt;L$140,0,IF('Indicator Data'!AV99^2&lt;L$139,10,(L$140-'Indicator Data'!AV99^2)/(L$140-L$139)*10)),1))</f>
        <v>10</v>
      </c>
      <c r="M97" s="2">
        <f>IF(OR('Indicator Data'!AU99=0,'Indicator Data'!AU99="No data"),"x",ROUND(IF('Indicator Data'!AU99&gt;M$140,0,IF('Indicator Data'!AU99&lt;M$139,10,(M$140-'Indicator Data'!AU99)/(M$140-M$139)*10)),1))</f>
        <v>6.3</v>
      </c>
      <c r="N97" s="2">
        <f>IF('Indicator Data'!AW99="No data","x",ROUND(IF('Indicator Data'!AW99&gt;N$140,0,IF('Indicator Data'!AW99&lt;N$139,10,(N$140-'Indicator Data'!AW99)/(N$140-N$139)*10)),1))</f>
        <v>7.4</v>
      </c>
      <c r="O97" s="2">
        <f>IF('Indicator Data'!AX99="No data","x",ROUND(IF('Indicator Data'!AX99&gt;O$140,0,IF('Indicator Data'!AX99&lt;O$139,10,(O$140-'Indicator Data'!AX99)/(O$140-O$139)*10)),1))</f>
        <v>6</v>
      </c>
      <c r="P97" s="3">
        <f t="shared" si="12"/>
        <v>7.4</v>
      </c>
      <c r="Q97" s="2">
        <f>IF('Indicator Data'!AY99="No data","x",ROUND(IF('Indicator Data'!AY99&gt;Q$140,0,IF('Indicator Data'!AY99&lt;Q$139,10,(Q$140-'Indicator Data'!AY99)/(Q$140-Q$139)*10)),1))</f>
        <v>6.6</v>
      </c>
      <c r="R97" s="2">
        <f>IF('Indicator Data'!AZ99="No data","x",ROUND(IF('Indicator Data'!AZ99&gt;R$140,0,IF('Indicator Data'!AZ99&lt;R$139,10,(R$140-'Indicator Data'!AZ99)/(R$140-R$139)*10)),1))</f>
        <v>10</v>
      </c>
      <c r="S97" s="3">
        <f t="shared" si="13"/>
        <v>8.3000000000000007</v>
      </c>
      <c r="T97" s="2">
        <f>IF('Indicator Data'!X99="No data","x",ROUND(IF('Indicator Data'!X99&gt;T$140,0,IF('Indicator Data'!X99&lt;T$139,10,(T$140-'Indicator Data'!X99)/(T$140-T$139)*10)),1))</f>
        <v>9</v>
      </c>
      <c r="U97" s="2">
        <f>IF('Indicator Data'!Y99="No data","x",ROUND(IF('Indicator Data'!Y99&gt;U$140,0,IF('Indicator Data'!Y99&lt;U$139,10,(U$140-'Indicator Data'!Y99)/(U$140-U$139)*10)),1))</f>
        <v>10</v>
      </c>
      <c r="V97" s="2">
        <f>IF('Indicator Data'!Z99="No data","x",ROUND(IF('Indicator Data'!Z99&gt;V$140,0,IF('Indicator Data'!Z99&lt;V$139,10,(V$140-'Indicator Data'!Z99)/(V$140-V$139)*10)),1))</f>
        <v>10</v>
      </c>
      <c r="W97" s="2">
        <f>IF('Indicator Data'!AE99="No data","x",ROUND(IF('Indicator Data'!AE99&gt;W$140,0,IF('Indicator Data'!AE99&lt;W$139,10,(W$140-'Indicator Data'!AE99)/(W$140-W$139)*10)),1))</f>
        <v>9.4</v>
      </c>
      <c r="X97" s="3">
        <f t="shared" si="14"/>
        <v>9.6</v>
      </c>
      <c r="Y97" s="5">
        <f t="shared" si="15"/>
        <v>8.4</v>
      </c>
      <c r="Z97" s="80"/>
    </row>
    <row r="98" spans="1:26" s="11" customFormat="1" x14ac:dyDescent="0.25">
      <c r="A98" s="11" t="s">
        <v>415</v>
      </c>
      <c r="B98" s="28" t="s">
        <v>14</v>
      </c>
      <c r="C98" s="28" t="s">
        <v>544</v>
      </c>
      <c r="D98" s="2">
        <f>IF('Indicator Data'!AR100="No data","x",ROUND(IF('Indicator Data'!AR100&gt;D$140,0,IF('Indicator Data'!AR100&lt;D$139,10,(D$140-'Indicator Data'!AR100)/(D$140-D$139)*10)),1))</f>
        <v>2.8</v>
      </c>
      <c r="E98" s="122">
        <f>('Indicator Data'!BE100+'Indicator Data'!BF100+'Indicator Data'!BG100)/'Indicator Data'!BD100*1000000</f>
        <v>1.8969984458694449E-2</v>
      </c>
      <c r="F98" s="2">
        <f t="shared" si="8"/>
        <v>9.8000000000000007</v>
      </c>
      <c r="G98" s="3">
        <f t="shared" si="9"/>
        <v>6.3</v>
      </c>
      <c r="H98" s="2">
        <f>IF('Indicator Data'!AT100="No data","x",ROUND(IF('Indicator Data'!AT100&gt;H$140,0,IF('Indicator Data'!AT100&lt;H$139,10,(H$140-'Indicator Data'!AT100)/(H$140-H$139)*10)),1))</f>
        <v>7.3</v>
      </c>
      <c r="I98" s="2">
        <f>IF('Indicator Data'!AS100="No data","x",ROUND(IF('Indicator Data'!AS100&gt;I$140,0,IF('Indicator Data'!AS100&lt;I$139,10,(I$140-'Indicator Data'!AS100)/(I$140-I$139)*10)),1))</f>
        <v>7.2</v>
      </c>
      <c r="J98" s="3">
        <f t="shared" si="10"/>
        <v>7.3</v>
      </c>
      <c r="K98" s="5">
        <f t="shared" si="11"/>
        <v>6.8</v>
      </c>
      <c r="L98" s="2">
        <f>IF('Indicator Data'!AV100="No data","x",ROUND(IF('Indicator Data'!AV100^2&gt;L$140,0,IF('Indicator Data'!AV100^2&lt;L$139,10,(L$140-'Indicator Data'!AV100^2)/(L$140-L$139)*10)),1))</f>
        <v>8.5</v>
      </c>
      <c r="M98" s="2">
        <f>IF(OR('Indicator Data'!AU100=0,'Indicator Data'!AU100="No data"),"x",ROUND(IF('Indicator Data'!AU100&gt;M$140,0,IF('Indicator Data'!AU100&lt;M$139,10,(M$140-'Indicator Data'!AU100)/(M$140-M$139)*10)),1))</f>
        <v>8.1999999999999993</v>
      </c>
      <c r="N98" s="2">
        <f>IF('Indicator Data'!AW100="No data","x",ROUND(IF('Indicator Data'!AW100&gt;N$140,0,IF('Indicator Data'!AW100&lt;N$139,10,(N$140-'Indicator Data'!AW100)/(N$140-N$139)*10)),1))</f>
        <v>7.4</v>
      </c>
      <c r="O98" s="2">
        <f>IF('Indicator Data'!AX100="No data","x",ROUND(IF('Indicator Data'!AX100&gt;O$140,0,IF('Indicator Data'!AX100&lt;O$139,10,(O$140-'Indicator Data'!AX100)/(O$140-O$139)*10)),1))</f>
        <v>6</v>
      </c>
      <c r="P98" s="3">
        <f t="shared" si="12"/>
        <v>7.5</v>
      </c>
      <c r="Q98" s="2">
        <f>IF('Indicator Data'!AY100="No data","x",ROUND(IF('Indicator Data'!AY100&gt;Q$140,0,IF('Indicator Data'!AY100&lt;Q$139,10,(Q$140-'Indicator Data'!AY100)/(Q$140-Q$139)*10)),1))</f>
        <v>7.7</v>
      </c>
      <c r="R98" s="2">
        <f>IF('Indicator Data'!AZ100="No data","x",ROUND(IF('Indicator Data'!AZ100&gt;R$140,0,IF('Indicator Data'!AZ100&lt;R$139,10,(R$140-'Indicator Data'!AZ100)/(R$140-R$139)*10)),1))</f>
        <v>10</v>
      </c>
      <c r="S98" s="3">
        <f t="shared" si="13"/>
        <v>8.9</v>
      </c>
      <c r="T98" s="2">
        <f>IF('Indicator Data'!X100="No data","x",ROUND(IF('Indicator Data'!X100&gt;T$140,0,IF('Indicator Data'!X100&lt;T$139,10,(T$140-'Indicator Data'!X100)/(T$140-T$139)*10)),1))</f>
        <v>9</v>
      </c>
      <c r="U98" s="2">
        <f>IF('Indicator Data'!Y100="No data","x",ROUND(IF('Indicator Data'!Y100&gt;U$140,0,IF('Indicator Data'!Y100&lt;U$139,10,(U$140-'Indicator Data'!Y100)/(U$140-U$139)*10)),1))</f>
        <v>8.1999999999999993</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9.4</v>
      </c>
      <c r="X98" s="3">
        <f t="shared" si="14"/>
        <v>9.1999999999999993</v>
      </c>
      <c r="Y98" s="5">
        <f t="shared" si="15"/>
        <v>8.5</v>
      </c>
      <c r="Z98" s="80"/>
    </row>
    <row r="99" spans="1:26" s="11" customFormat="1" x14ac:dyDescent="0.25">
      <c r="A99" s="11" t="s">
        <v>416</v>
      </c>
      <c r="B99" s="28" t="s">
        <v>14</v>
      </c>
      <c r="C99" s="28" t="s">
        <v>545</v>
      </c>
      <c r="D99" s="2">
        <f>IF('Indicator Data'!AR101="No data","x",ROUND(IF('Indicator Data'!AR101&gt;D$140,0,IF('Indicator Data'!AR101&lt;D$139,10,(D$140-'Indicator Data'!AR101)/(D$140-D$139)*10)),1))</f>
        <v>2.8</v>
      </c>
      <c r="E99" s="122">
        <f>('Indicator Data'!BE101+'Indicator Data'!BF101+'Indicator Data'!BG101)/'Indicator Data'!BD101*1000000</f>
        <v>1.8969984458694449E-2</v>
      </c>
      <c r="F99" s="2">
        <f t="shared" si="8"/>
        <v>9.8000000000000007</v>
      </c>
      <c r="G99" s="3">
        <f t="shared" si="9"/>
        <v>6.3</v>
      </c>
      <c r="H99" s="2">
        <f>IF('Indicator Data'!AT101="No data","x",ROUND(IF('Indicator Data'!AT101&gt;H$140,0,IF('Indicator Data'!AT101&lt;H$139,10,(H$140-'Indicator Data'!AT101)/(H$140-H$139)*10)),1))</f>
        <v>7.3</v>
      </c>
      <c r="I99" s="2">
        <f>IF('Indicator Data'!AS101="No data","x",ROUND(IF('Indicator Data'!AS101&gt;I$140,0,IF('Indicator Data'!AS101&lt;I$139,10,(I$140-'Indicator Data'!AS101)/(I$140-I$139)*10)),1))</f>
        <v>7.2</v>
      </c>
      <c r="J99" s="3">
        <f t="shared" si="10"/>
        <v>7.3</v>
      </c>
      <c r="K99" s="5">
        <f t="shared" si="11"/>
        <v>6.8</v>
      </c>
      <c r="L99" s="2">
        <f>IF('Indicator Data'!AV101="No data","x",ROUND(IF('Indicator Data'!AV101^2&gt;L$140,0,IF('Indicator Data'!AV101^2&lt;L$139,10,(L$140-'Indicator Data'!AV101^2)/(L$140-L$139)*10)),1))</f>
        <v>10</v>
      </c>
      <c r="M99" s="2">
        <f>IF(OR('Indicator Data'!AU101=0,'Indicator Data'!AU101="No data"),"x",ROUND(IF('Indicator Data'!AU101&gt;M$140,0,IF('Indicator Data'!AU101&lt;M$139,10,(M$140-'Indicator Data'!AU101)/(M$140-M$139)*10)),1))</f>
        <v>7.2</v>
      </c>
      <c r="N99" s="2">
        <f>IF('Indicator Data'!AW101="No data","x",ROUND(IF('Indicator Data'!AW101&gt;N$140,0,IF('Indicator Data'!AW101&lt;N$139,10,(N$140-'Indicator Data'!AW101)/(N$140-N$139)*10)),1))</f>
        <v>7.4</v>
      </c>
      <c r="O99" s="2">
        <f>IF('Indicator Data'!AX101="No data","x",ROUND(IF('Indicator Data'!AX101&gt;O$140,0,IF('Indicator Data'!AX101&lt;O$139,10,(O$140-'Indicator Data'!AX101)/(O$140-O$139)*10)),1))</f>
        <v>6</v>
      </c>
      <c r="P99" s="3">
        <f t="shared" si="12"/>
        <v>7.7</v>
      </c>
      <c r="Q99" s="2">
        <f>IF('Indicator Data'!AY101="No data","x",ROUND(IF('Indicator Data'!AY101&gt;Q$140,0,IF('Indicator Data'!AY101&lt;Q$139,10,(Q$140-'Indicator Data'!AY101)/(Q$140-Q$139)*10)),1))</f>
        <v>8.8000000000000007</v>
      </c>
      <c r="R99" s="2">
        <f>IF('Indicator Data'!AZ101="No data","x",ROUND(IF('Indicator Data'!AZ101&gt;R$140,0,IF('Indicator Data'!AZ101&lt;R$139,10,(R$140-'Indicator Data'!AZ101)/(R$140-R$139)*10)),1))</f>
        <v>7.4</v>
      </c>
      <c r="S99" s="3">
        <f t="shared" si="13"/>
        <v>8.1</v>
      </c>
      <c r="T99" s="2">
        <f>IF('Indicator Data'!X101="No data","x",ROUND(IF('Indicator Data'!X101&gt;T$140,0,IF('Indicator Data'!X101&lt;T$139,10,(T$140-'Indicator Data'!X101)/(T$140-T$139)*10)),1))</f>
        <v>9</v>
      </c>
      <c r="U99" s="2">
        <f>IF('Indicator Data'!Y101="No data","x",ROUND(IF('Indicator Data'!Y101&gt;U$140,0,IF('Indicator Data'!Y101&lt;U$139,10,(U$140-'Indicator Data'!Y101)/(U$140-U$139)*10)),1))</f>
        <v>9.6999999999999993</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9.4</v>
      </c>
      <c r="X99" s="3">
        <f t="shared" si="14"/>
        <v>9.5</v>
      </c>
      <c r="Y99" s="5">
        <f t="shared" si="15"/>
        <v>8.4</v>
      </c>
      <c r="Z99" s="80"/>
    </row>
    <row r="100" spans="1:26" s="11" customFormat="1" x14ac:dyDescent="0.25">
      <c r="A100" s="11" t="s">
        <v>417</v>
      </c>
      <c r="B100" s="28" t="s">
        <v>14</v>
      </c>
      <c r="C100" s="28" t="s">
        <v>546</v>
      </c>
      <c r="D100" s="2">
        <f>IF('Indicator Data'!AR102="No data","x",ROUND(IF('Indicator Data'!AR102&gt;D$140,0,IF('Indicator Data'!AR102&lt;D$139,10,(D$140-'Indicator Data'!AR102)/(D$140-D$139)*10)),1))</f>
        <v>2.8</v>
      </c>
      <c r="E100" s="122">
        <f>('Indicator Data'!BE102+'Indicator Data'!BF102+'Indicator Data'!BG102)/'Indicator Data'!BD102*1000000</f>
        <v>1.8969984458694449E-2</v>
      </c>
      <c r="F100" s="2">
        <f t="shared" si="8"/>
        <v>9.8000000000000007</v>
      </c>
      <c r="G100" s="3">
        <f t="shared" si="9"/>
        <v>6.3</v>
      </c>
      <c r="H100" s="2">
        <f>IF('Indicator Data'!AT102="No data","x",ROUND(IF('Indicator Data'!AT102&gt;H$140,0,IF('Indicator Data'!AT102&lt;H$139,10,(H$140-'Indicator Data'!AT102)/(H$140-H$139)*10)),1))</f>
        <v>7.3</v>
      </c>
      <c r="I100" s="2">
        <f>IF('Indicator Data'!AS102="No data","x",ROUND(IF('Indicator Data'!AS102&gt;I$140,0,IF('Indicator Data'!AS102&lt;I$139,10,(I$140-'Indicator Data'!AS102)/(I$140-I$139)*10)),1))</f>
        <v>7.2</v>
      </c>
      <c r="J100" s="3">
        <f t="shared" si="10"/>
        <v>7.3</v>
      </c>
      <c r="K100" s="5">
        <f t="shared" si="11"/>
        <v>6.8</v>
      </c>
      <c r="L100" s="2">
        <f>IF('Indicator Data'!AV102="No data","x",ROUND(IF('Indicator Data'!AV102^2&gt;L$140,0,IF('Indicator Data'!AV102^2&lt;L$139,10,(L$140-'Indicator Data'!AV102^2)/(L$140-L$139)*10)),1))</f>
        <v>10</v>
      </c>
      <c r="M100" s="2">
        <f>IF(OR('Indicator Data'!AU102=0,'Indicator Data'!AU102="No data"),"x",ROUND(IF('Indicator Data'!AU102&gt;M$140,0,IF('Indicator Data'!AU102&lt;M$139,10,(M$140-'Indicator Data'!AU102)/(M$140-M$139)*10)),1))</f>
        <v>7.2</v>
      </c>
      <c r="N100" s="2">
        <f>IF('Indicator Data'!AW102="No data","x",ROUND(IF('Indicator Data'!AW102&gt;N$140,0,IF('Indicator Data'!AW102&lt;N$139,10,(N$140-'Indicator Data'!AW102)/(N$140-N$139)*10)),1))</f>
        <v>7.4</v>
      </c>
      <c r="O100" s="2">
        <f>IF('Indicator Data'!AX102="No data","x",ROUND(IF('Indicator Data'!AX102&gt;O$140,0,IF('Indicator Data'!AX102&lt;O$139,10,(O$140-'Indicator Data'!AX102)/(O$140-O$139)*10)),1))</f>
        <v>6</v>
      </c>
      <c r="P100" s="3">
        <f t="shared" si="12"/>
        <v>7.7</v>
      </c>
      <c r="Q100" s="2">
        <f>IF('Indicator Data'!AY102="No data","x",ROUND(IF('Indicator Data'!AY102&gt;Q$140,0,IF('Indicator Data'!AY102&lt;Q$139,10,(Q$140-'Indicator Data'!AY102)/(Q$140-Q$139)*10)),1))</f>
        <v>6.5</v>
      </c>
      <c r="R100" s="2">
        <f>IF('Indicator Data'!AZ102="No data","x",ROUND(IF('Indicator Data'!AZ102&gt;R$140,0,IF('Indicator Data'!AZ102&lt;R$139,10,(R$140-'Indicator Data'!AZ102)/(R$140-R$139)*10)),1))</f>
        <v>9.6999999999999993</v>
      </c>
      <c r="S100" s="3">
        <f t="shared" si="13"/>
        <v>8.1</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9.8000000000000007</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9.4</v>
      </c>
      <c r="X100" s="3">
        <f t="shared" si="14"/>
        <v>9.6</v>
      </c>
      <c r="Y100" s="5">
        <f t="shared" si="15"/>
        <v>8.5</v>
      </c>
      <c r="Z100" s="80"/>
    </row>
    <row r="101" spans="1:26" s="11" customFormat="1" x14ac:dyDescent="0.25">
      <c r="A101" s="11" t="s">
        <v>419</v>
      </c>
      <c r="B101" s="28" t="s">
        <v>16</v>
      </c>
      <c r="C101" s="28" t="s">
        <v>548</v>
      </c>
      <c r="D101" s="2">
        <f>IF('Indicator Data'!AR103="No data","x",ROUND(IF('Indicator Data'!AR103&gt;D$140,0,IF('Indicator Data'!AR103&lt;D$139,10,(D$140-'Indicator Data'!AR103)/(D$140-D$139)*10)),1))</f>
        <v>3.6</v>
      </c>
      <c r="E101" s="122">
        <f>('Indicator Data'!BE103+'Indicator Data'!BF103+'Indicator Data'!BG103)/'Indicator Data'!BD103*1000000</f>
        <v>0.13474480141977066</v>
      </c>
      <c r="F101" s="2">
        <f t="shared" si="8"/>
        <v>8.6999999999999993</v>
      </c>
      <c r="G101" s="3">
        <f t="shared" si="9"/>
        <v>6.2</v>
      </c>
      <c r="H101" s="2">
        <f>IF('Indicator Data'!AT103="No data","x",ROUND(IF('Indicator Data'!AT103&gt;H$140,0,IF('Indicator Data'!AT103&lt;H$139,10,(H$140-'Indicator Data'!AT103)/(H$140-H$139)*10)),1))</f>
        <v>5.5</v>
      </c>
      <c r="I101" s="2">
        <f>IF('Indicator Data'!AS103="No data","x",ROUND(IF('Indicator Data'!AS103&gt;I$140,0,IF('Indicator Data'!AS103&lt;I$139,10,(I$140-'Indicator Data'!AS103)/(I$140-I$139)*10)),1))</f>
        <v>5.9</v>
      </c>
      <c r="J101" s="3">
        <f t="shared" si="10"/>
        <v>5.7</v>
      </c>
      <c r="K101" s="5">
        <f t="shared" si="11"/>
        <v>6</v>
      </c>
      <c r="L101" s="2">
        <f>IF('Indicator Data'!AV103="No data","x",ROUND(IF('Indicator Data'!AV103^2&gt;L$140,0,IF('Indicator Data'!AV103^2&lt;L$139,10,(L$140-'Indicator Data'!AV103^2)/(L$140-L$139)*10)),1))</f>
        <v>6.5</v>
      </c>
      <c r="M101" s="2">
        <f>IF(OR('Indicator Data'!AU103=0,'Indicator Data'!AU103="No data"),"x",ROUND(IF('Indicator Data'!AU103&gt;M$140,0,IF('Indicator Data'!AU103&lt;M$139,10,(M$140-'Indicator Data'!AU103)/(M$140-M$139)*10)),1))</f>
        <v>1.2</v>
      </c>
      <c r="N101" s="2">
        <f>IF('Indicator Data'!AW103="No data","x",ROUND(IF('Indicator Data'!AW103&gt;N$140,0,IF('Indicator Data'!AW103&lt;N$139,10,(N$140-'Indicator Data'!AW103)/(N$140-N$139)*10)),1))</f>
        <v>7.4</v>
      </c>
      <c r="O101" s="2">
        <f>IF('Indicator Data'!AX103="No data","x",ROUND(IF('Indicator Data'!AX103&gt;O$140,0,IF('Indicator Data'!AX103&lt;O$139,10,(O$140-'Indicator Data'!AX103)/(O$140-O$139)*10)),1))</f>
        <v>5.2</v>
      </c>
      <c r="P101" s="3">
        <f t="shared" si="12"/>
        <v>5.0999999999999996</v>
      </c>
      <c r="Q101" s="2">
        <f>IF('Indicator Data'!AY103="No data","x",ROUND(IF('Indicator Data'!AY103&gt;Q$140,0,IF('Indicator Data'!AY103&lt;Q$139,10,(Q$140-'Indicator Data'!AY103)/(Q$140-Q$139)*10)),1))</f>
        <v>3.7</v>
      </c>
      <c r="R101" s="2">
        <f>IF('Indicator Data'!AZ103="No data","x",ROUND(IF('Indicator Data'!AZ103&gt;R$140,0,IF('Indicator Data'!AZ103&lt;R$139,10,(R$140-'Indicator Data'!AZ103)/(R$140-R$139)*10)),1))</f>
        <v>0.6</v>
      </c>
      <c r="S101" s="3">
        <f t="shared" si="13"/>
        <v>2.2000000000000002</v>
      </c>
      <c r="T101" s="2">
        <f>IF('Indicator Data'!X103="No data","x",ROUND(IF('Indicator Data'!X103&gt;T$140,0,IF('Indicator Data'!X103&lt;T$139,10,(T$140-'Indicator Data'!X103)/(T$140-T$139)*10)),1))</f>
        <v>9.9</v>
      </c>
      <c r="U101" s="2">
        <f>IF('Indicator Data'!Y103="No data","x",ROUND(IF('Indicator Data'!Y103&gt;U$140,0,IF('Indicator Data'!Y103&lt;U$139,10,(U$140-'Indicator Data'!Y103)/(U$140-U$139)*10)),1))</f>
        <v>0.3</v>
      </c>
      <c r="V101" s="2">
        <f>IF('Indicator Data'!Z103="No data","x",ROUND(IF('Indicator Data'!Z103&gt;V$140,0,IF('Indicator Data'!Z103&lt;V$139,10,(V$140-'Indicator Data'!Z103)/(V$140-V$139)*10)),1))</f>
        <v>2.2000000000000002</v>
      </c>
      <c r="W101" s="2">
        <f>IF('Indicator Data'!AE103="No data","x",ROUND(IF('Indicator Data'!AE103&gt;W$140,0,IF('Indicator Data'!AE103&lt;W$139,10,(W$140-'Indicator Data'!AE103)/(W$140-W$139)*10)),1))</f>
        <v>9.8000000000000007</v>
      </c>
      <c r="X101" s="3">
        <f t="shared" si="14"/>
        <v>5.6</v>
      </c>
      <c r="Y101" s="5">
        <f t="shared" si="15"/>
        <v>4.3</v>
      </c>
      <c r="Z101" s="80"/>
    </row>
    <row r="102" spans="1:26" s="11" customFormat="1" x14ac:dyDescent="0.25">
      <c r="A102" s="11" t="s">
        <v>418</v>
      </c>
      <c r="B102" s="28" t="s">
        <v>16</v>
      </c>
      <c r="C102" s="28" t="s">
        <v>547</v>
      </c>
      <c r="D102" s="2">
        <f>IF('Indicator Data'!AR104="No data","x",ROUND(IF('Indicator Data'!AR104&gt;D$140,0,IF('Indicator Data'!AR104&lt;D$139,10,(D$140-'Indicator Data'!AR104)/(D$140-D$139)*10)),1))</f>
        <v>3.6</v>
      </c>
      <c r="E102" s="122">
        <f>('Indicator Data'!BE104+'Indicator Data'!BF104+'Indicator Data'!BG104)/'Indicator Data'!BD104*1000000</f>
        <v>0.13474480141977066</v>
      </c>
      <c r="F102" s="2">
        <f t="shared" si="8"/>
        <v>8.6999999999999993</v>
      </c>
      <c r="G102" s="3">
        <f t="shared" si="9"/>
        <v>6.2</v>
      </c>
      <c r="H102" s="2">
        <f>IF('Indicator Data'!AT104="No data","x",ROUND(IF('Indicator Data'!AT104&gt;H$140,0,IF('Indicator Data'!AT104&lt;H$139,10,(H$140-'Indicator Data'!AT104)/(H$140-H$139)*10)),1))</f>
        <v>5.5</v>
      </c>
      <c r="I102" s="2">
        <f>IF('Indicator Data'!AS104="No data","x",ROUND(IF('Indicator Data'!AS104&gt;I$140,0,IF('Indicator Data'!AS104&lt;I$139,10,(I$140-'Indicator Data'!AS104)/(I$140-I$139)*10)),1))</f>
        <v>5.9</v>
      </c>
      <c r="J102" s="3">
        <f t="shared" si="10"/>
        <v>5.7</v>
      </c>
      <c r="K102" s="5">
        <f t="shared" si="11"/>
        <v>6</v>
      </c>
      <c r="L102" s="2">
        <f>IF('Indicator Data'!AV104="No data","x",ROUND(IF('Indicator Data'!AV104^2&gt;L$140,0,IF('Indicator Data'!AV104^2&lt;L$139,10,(L$140-'Indicator Data'!AV104^2)/(L$140-L$139)*10)),1))</f>
        <v>9.6</v>
      </c>
      <c r="M102" s="2">
        <f>IF(OR('Indicator Data'!AU104=0,'Indicator Data'!AU104="No data"),"x",ROUND(IF('Indicator Data'!AU104&gt;M$140,0,IF('Indicator Data'!AU104&lt;M$139,10,(M$140-'Indicator Data'!AU104)/(M$140-M$139)*10)),1))</f>
        <v>4.9000000000000004</v>
      </c>
      <c r="N102" s="2">
        <f>IF('Indicator Data'!AW104="No data","x",ROUND(IF('Indicator Data'!AW104&gt;N$140,0,IF('Indicator Data'!AW104&lt;N$139,10,(N$140-'Indicator Data'!AW104)/(N$140-N$139)*10)),1))</f>
        <v>7.4</v>
      </c>
      <c r="O102" s="2">
        <f>IF('Indicator Data'!AX104="No data","x",ROUND(IF('Indicator Data'!AX104&gt;O$140,0,IF('Indicator Data'!AX104&lt;O$139,10,(O$140-'Indicator Data'!AX104)/(O$140-O$139)*10)),1))</f>
        <v>5.2</v>
      </c>
      <c r="P102" s="3">
        <f t="shared" si="12"/>
        <v>6.8</v>
      </c>
      <c r="Q102" s="2">
        <f>IF('Indicator Data'!AY104="No data","x",ROUND(IF('Indicator Data'!AY104&gt;Q$140,0,IF('Indicator Data'!AY104&lt;Q$139,10,(Q$140-'Indicator Data'!AY104)/(Q$140-Q$139)*10)),1))</f>
        <v>5.4</v>
      </c>
      <c r="R102" s="2">
        <f>IF('Indicator Data'!AZ104="No data","x",ROUND(IF('Indicator Data'!AZ104&gt;R$140,0,IF('Indicator Data'!AZ104&lt;R$139,10,(R$140-'Indicator Data'!AZ104)/(R$140-R$139)*10)),1))</f>
        <v>5.3</v>
      </c>
      <c r="S102" s="3">
        <f t="shared" si="13"/>
        <v>5.4</v>
      </c>
      <c r="T102" s="2">
        <f>IF('Indicator Data'!X104="No data","x",ROUND(IF('Indicator Data'!X104&gt;T$140,0,IF('Indicator Data'!X104&lt;T$139,10,(T$140-'Indicator Data'!X104)/(T$140-T$139)*10)),1))</f>
        <v>9.9</v>
      </c>
      <c r="U102" s="2">
        <f>IF('Indicator Data'!Y104="No data","x",ROUND(IF('Indicator Data'!Y104&gt;U$140,0,IF('Indicator Data'!Y104&lt;U$139,10,(U$140-'Indicator Data'!Y104)/(U$140-U$139)*10)),1))</f>
        <v>0.4</v>
      </c>
      <c r="V102" s="2">
        <f>IF('Indicator Data'!Z104="No data","x",ROUND(IF('Indicator Data'!Z104&gt;V$140,0,IF('Indicator Data'!Z104&lt;V$139,10,(V$140-'Indicator Data'!Z104)/(V$140-V$139)*10)),1))</f>
        <v>3.8</v>
      </c>
      <c r="W102" s="2">
        <f>IF('Indicator Data'!AE104="No data","x",ROUND(IF('Indicator Data'!AE104&gt;W$140,0,IF('Indicator Data'!AE104&lt;W$139,10,(W$140-'Indicator Data'!AE104)/(W$140-W$139)*10)),1))</f>
        <v>9.8000000000000007</v>
      </c>
      <c r="X102" s="3">
        <f t="shared" si="14"/>
        <v>6</v>
      </c>
      <c r="Y102" s="5">
        <f t="shared" si="15"/>
        <v>6.1</v>
      </c>
      <c r="Z102" s="80"/>
    </row>
    <row r="103" spans="1:26" s="11" customFormat="1" x14ac:dyDescent="0.25">
      <c r="A103" s="11" t="s">
        <v>420</v>
      </c>
      <c r="B103" s="28" t="s">
        <v>16</v>
      </c>
      <c r="C103" s="28" t="s">
        <v>549</v>
      </c>
      <c r="D103" s="2">
        <f>IF('Indicator Data'!AR105="No data","x",ROUND(IF('Indicator Data'!AR105&gt;D$140,0,IF('Indicator Data'!AR105&lt;D$139,10,(D$140-'Indicator Data'!AR105)/(D$140-D$139)*10)),1))</f>
        <v>3.6</v>
      </c>
      <c r="E103" s="122">
        <f>('Indicator Data'!BE105+'Indicator Data'!BF105+'Indicator Data'!BG105)/'Indicator Data'!BD105*1000000</f>
        <v>0.13474480141977066</v>
      </c>
      <c r="F103" s="2">
        <f t="shared" si="8"/>
        <v>8.6999999999999993</v>
      </c>
      <c r="G103" s="3">
        <f t="shared" si="9"/>
        <v>6.2</v>
      </c>
      <c r="H103" s="2">
        <f>IF('Indicator Data'!AT105="No data","x",ROUND(IF('Indicator Data'!AT105&gt;H$140,0,IF('Indicator Data'!AT105&lt;H$139,10,(H$140-'Indicator Data'!AT105)/(H$140-H$139)*10)),1))</f>
        <v>5.5</v>
      </c>
      <c r="I103" s="2">
        <f>IF('Indicator Data'!AS105="No data","x",ROUND(IF('Indicator Data'!AS105&gt;I$140,0,IF('Indicator Data'!AS105&lt;I$139,10,(I$140-'Indicator Data'!AS105)/(I$140-I$139)*10)),1))</f>
        <v>5.9</v>
      </c>
      <c r="J103" s="3">
        <f t="shared" si="10"/>
        <v>5.7</v>
      </c>
      <c r="K103" s="5">
        <f t="shared" si="11"/>
        <v>6</v>
      </c>
      <c r="L103" s="2">
        <f>IF('Indicator Data'!AV105="No data","x",ROUND(IF('Indicator Data'!AV105^2&gt;L$140,0,IF('Indicator Data'!AV105^2&lt;L$139,10,(L$140-'Indicator Data'!AV105^2)/(L$140-L$139)*10)),1))</f>
        <v>9.6</v>
      </c>
      <c r="M103" s="2">
        <f>IF(OR('Indicator Data'!AU105=0,'Indicator Data'!AU105="No data"),"x",ROUND(IF('Indicator Data'!AU105&gt;M$140,0,IF('Indicator Data'!AU105&lt;M$139,10,(M$140-'Indicator Data'!AU105)/(M$140-M$139)*10)),1))</f>
        <v>4.9000000000000004</v>
      </c>
      <c r="N103" s="2">
        <f>IF('Indicator Data'!AW105="No data","x",ROUND(IF('Indicator Data'!AW105&gt;N$140,0,IF('Indicator Data'!AW105&lt;N$139,10,(N$140-'Indicator Data'!AW105)/(N$140-N$139)*10)),1))</f>
        <v>7.4</v>
      </c>
      <c r="O103" s="2">
        <f>IF('Indicator Data'!AX105="No data","x",ROUND(IF('Indicator Data'!AX105&gt;O$140,0,IF('Indicator Data'!AX105&lt;O$139,10,(O$140-'Indicator Data'!AX105)/(O$140-O$139)*10)),1))</f>
        <v>5.2</v>
      </c>
      <c r="P103" s="3">
        <f t="shared" si="12"/>
        <v>6.8</v>
      </c>
      <c r="Q103" s="2">
        <f>IF('Indicator Data'!AY105="No data","x",ROUND(IF('Indicator Data'!AY105&gt;Q$140,0,IF('Indicator Data'!AY105&lt;Q$139,10,(Q$140-'Indicator Data'!AY105)/(Q$140-Q$139)*10)),1))</f>
        <v>5.4</v>
      </c>
      <c r="R103" s="2">
        <f>IF('Indicator Data'!AZ105="No data","x",ROUND(IF('Indicator Data'!AZ105&gt;R$140,0,IF('Indicator Data'!AZ105&lt;R$139,10,(R$140-'Indicator Data'!AZ105)/(R$140-R$139)*10)),1))</f>
        <v>5.3</v>
      </c>
      <c r="S103" s="3">
        <f t="shared" si="13"/>
        <v>5.4</v>
      </c>
      <c r="T103" s="2">
        <f>IF('Indicator Data'!X105="No data","x",ROUND(IF('Indicator Data'!X105&gt;T$140,0,IF('Indicator Data'!X105&lt;T$139,10,(T$140-'Indicator Data'!X105)/(T$140-T$139)*10)),1))</f>
        <v>9.9</v>
      </c>
      <c r="U103" s="2">
        <f>IF('Indicator Data'!Y105="No data","x",ROUND(IF('Indicator Data'!Y105&gt;U$140,0,IF('Indicator Data'!Y105&lt;U$139,10,(U$140-'Indicator Data'!Y105)/(U$140-U$139)*10)),1))</f>
        <v>0.4</v>
      </c>
      <c r="V103" s="2">
        <f>IF('Indicator Data'!Z105="No data","x",ROUND(IF('Indicator Data'!Z105&gt;V$140,0,IF('Indicator Data'!Z105&lt;V$139,10,(V$140-'Indicator Data'!Z105)/(V$140-V$139)*10)),1))</f>
        <v>3.8</v>
      </c>
      <c r="W103" s="2">
        <f>IF('Indicator Data'!AE105="No data","x",ROUND(IF('Indicator Data'!AE105&gt;W$140,0,IF('Indicator Data'!AE105&lt;W$139,10,(W$140-'Indicator Data'!AE105)/(W$140-W$139)*10)),1))</f>
        <v>9.8000000000000007</v>
      </c>
      <c r="X103" s="3">
        <f t="shared" si="14"/>
        <v>6</v>
      </c>
      <c r="Y103" s="5">
        <f t="shared" si="15"/>
        <v>6.1</v>
      </c>
      <c r="Z103" s="80"/>
    </row>
    <row r="104" spans="1:26" s="11" customFormat="1" x14ac:dyDescent="0.25">
      <c r="A104" s="11" t="s">
        <v>421</v>
      </c>
      <c r="B104" s="28" t="s">
        <v>16</v>
      </c>
      <c r="C104" s="28" t="s">
        <v>550</v>
      </c>
      <c r="D104" s="2">
        <f>IF('Indicator Data'!AR106="No data","x",ROUND(IF('Indicator Data'!AR106&gt;D$140,0,IF('Indicator Data'!AR106&lt;D$139,10,(D$140-'Indicator Data'!AR106)/(D$140-D$139)*10)),1))</f>
        <v>3.6</v>
      </c>
      <c r="E104" s="122">
        <f>('Indicator Data'!BE106+'Indicator Data'!BF106+'Indicator Data'!BG106)/'Indicator Data'!BD106*1000000</f>
        <v>0.13474480141977066</v>
      </c>
      <c r="F104" s="2">
        <f t="shared" si="8"/>
        <v>8.6999999999999993</v>
      </c>
      <c r="G104" s="3">
        <f t="shared" si="9"/>
        <v>6.2</v>
      </c>
      <c r="H104" s="2">
        <f>IF('Indicator Data'!AT106="No data","x",ROUND(IF('Indicator Data'!AT106&gt;H$140,0,IF('Indicator Data'!AT106&lt;H$139,10,(H$140-'Indicator Data'!AT106)/(H$140-H$139)*10)),1))</f>
        <v>5.5</v>
      </c>
      <c r="I104" s="2">
        <f>IF('Indicator Data'!AS106="No data","x",ROUND(IF('Indicator Data'!AS106&gt;I$140,0,IF('Indicator Data'!AS106&lt;I$139,10,(I$140-'Indicator Data'!AS106)/(I$140-I$139)*10)),1))</f>
        <v>5.9</v>
      </c>
      <c r="J104" s="3">
        <f t="shared" si="10"/>
        <v>5.7</v>
      </c>
      <c r="K104" s="5">
        <f t="shared" si="11"/>
        <v>6</v>
      </c>
      <c r="L104" s="2">
        <f>IF('Indicator Data'!AV106="No data","x",ROUND(IF('Indicator Data'!AV106^2&gt;L$140,0,IF('Indicator Data'!AV106^2&lt;L$139,10,(L$140-'Indicator Data'!AV106^2)/(L$140-L$139)*10)),1))</f>
        <v>9.6</v>
      </c>
      <c r="M104" s="2">
        <f>IF(OR('Indicator Data'!AU106=0,'Indicator Data'!AU106="No data"),"x",ROUND(IF('Indicator Data'!AU106&gt;M$140,0,IF('Indicator Data'!AU106&lt;M$139,10,(M$140-'Indicator Data'!AU106)/(M$140-M$139)*10)),1))</f>
        <v>4.9000000000000004</v>
      </c>
      <c r="N104" s="2">
        <f>IF('Indicator Data'!AW106="No data","x",ROUND(IF('Indicator Data'!AW106&gt;N$140,0,IF('Indicator Data'!AW106&lt;N$139,10,(N$140-'Indicator Data'!AW106)/(N$140-N$139)*10)),1))</f>
        <v>7.4</v>
      </c>
      <c r="O104" s="2">
        <f>IF('Indicator Data'!AX106="No data","x",ROUND(IF('Indicator Data'!AX106&gt;O$140,0,IF('Indicator Data'!AX106&lt;O$139,10,(O$140-'Indicator Data'!AX106)/(O$140-O$139)*10)),1))</f>
        <v>5.2</v>
      </c>
      <c r="P104" s="3">
        <f t="shared" si="12"/>
        <v>6.8</v>
      </c>
      <c r="Q104" s="2">
        <f>IF('Indicator Data'!AY106="No data","x",ROUND(IF('Indicator Data'!AY106&gt;Q$140,0,IF('Indicator Data'!AY106&lt;Q$139,10,(Q$140-'Indicator Data'!AY106)/(Q$140-Q$139)*10)),1))</f>
        <v>5.4</v>
      </c>
      <c r="R104" s="2">
        <f>IF('Indicator Data'!AZ106="No data","x",ROUND(IF('Indicator Data'!AZ106&gt;R$140,0,IF('Indicator Data'!AZ106&lt;R$139,10,(R$140-'Indicator Data'!AZ106)/(R$140-R$139)*10)),1))</f>
        <v>5.3</v>
      </c>
      <c r="S104" s="3">
        <f t="shared" si="13"/>
        <v>5.4</v>
      </c>
      <c r="T104" s="2">
        <f>IF('Indicator Data'!X106="No data","x",ROUND(IF('Indicator Data'!X106&gt;T$140,0,IF('Indicator Data'!X106&lt;T$139,10,(T$140-'Indicator Data'!X106)/(T$140-T$139)*10)),1))</f>
        <v>9.9</v>
      </c>
      <c r="U104" s="2">
        <f>IF('Indicator Data'!Y106="No data","x",ROUND(IF('Indicator Data'!Y106&gt;U$140,0,IF('Indicator Data'!Y106&lt;U$139,10,(U$140-'Indicator Data'!Y106)/(U$140-U$139)*10)),1))</f>
        <v>0.4</v>
      </c>
      <c r="V104" s="2">
        <f>IF('Indicator Data'!Z106="No data","x",ROUND(IF('Indicator Data'!Z106&gt;V$140,0,IF('Indicator Data'!Z106&lt;V$139,10,(V$140-'Indicator Data'!Z106)/(V$140-V$139)*10)),1))</f>
        <v>3.8</v>
      </c>
      <c r="W104" s="2">
        <f>IF('Indicator Data'!AE106="No data","x",ROUND(IF('Indicator Data'!AE106&gt;W$140,0,IF('Indicator Data'!AE106&lt;W$139,10,(W$140-'Indicator Data'!AE106)/(W$140-W$139)*10)),1))</f>
        <v>9.8000000000000007</v>
      </c>
      <c r="X104" s="3">
        <f t="shared" si="14"/>
        <v>6</v>
      </c>
      <c r="Y104" s="5">
        <f t="shared" si="15"/>
        <v>6.1</v>
      </c>
      <c r="Z104" s="80"/>
    </row>
    <row r="105" spans="1:26" s="11" customFormat="1" x14ac:dyDescent="0.25">
      <c r="A105" s="11" t="s">
        <v>424</v>
      </c>
      <c r="B105" s="28" t="s">
        <v>16</v>
      </c>
      <c r="C105" s="28" t="s">
        <v>553</v>
      </c>
      <c r="D105" s="2">
        <f>IF('Indicator Data'!AR107="No data","x",ROUND(IF('Indicator Data'!AR107&gt;D$140,0,IF('Indicator Data'!AR107&lt;D$139,10,(D$140-'Indicator Data'!AR107)/(D$140-D$139)*10)),1))</f>
        <v>3.6</v>
      </c>
      <c r="E105" s="122">
        <f>('Indicator Data'!BE107+'Indicator Data'!BF107+'Indicator Data'!BG107)/'Indicator Data'!BD107*1000000</f>
        <v>0.13474480141977066</v>
      </c>
      <c r="F105" s="2">
        <f t="shared" si="8"/>
        <v>8.6999999999999993</v>
      </c>
      <c r="G105" s="3">
        <f t="shared" si="9"/>
        <v>6.2</v>
      </c>
      <c r="H105" s="2">
        <f>IF('Indicator Data'!AT107="No data","x",ROUND(IF('Indicator Data'!AT107&gt;H$140,0,IF('Indicator Data'!AT107&lt;H$139,10,(H$140-'Indicator Data'!AT107)/(H$140-H$139)*10)),1))</f>
        <v>5.5</v>
      </c>
      <c r="I105" s="2">
        <f>IF('Indicator Data'!AS107="No data","x",ROUND(IF('Indicator Data'!AS107&gt;I$140,0,IF('Indicator Data'!AS107&lt;I$139,10,(I$140-'Indicator Data'!AS107)/(I$140-I$139)*10)),1))</f>
        <v>5.9</v>
      </c>
      <c r="J105" s="3">
        <f t="shared" si="10"/>
        <v>5.7</v>
      </c>
      <c r="K105" s="5">
        <f t="shared" si="11"/>
        <v>6</v>
      </c>
      <c r="L105" s="2">
        <f>IF('Indicator Data'!AV107="No data","x",ROUND(IF('Indicator Data'!AV107^2&gt;L$140,0,IF('Indicator Data'!AV107^2&lt;L$139,10,(L$140-'Indicator Data'!AV107^2)/(L$140-L$139)*10)),1))</f>
        <v>9.6</v>
      </c>
      <c r="M105" s="2">
        <f>IF(OR('Indicator Data'!AU107=0,'Indicator Data'!AU107="No data"),"x",ROUND(IF('Indicator Data'!AU107&gt;M$140,0,IF('Indicator Data'!AU107&lt;M$139,10,(M$140-'Indicator Data'!AU107)/(M$140-M$139)*10)),1))</f>
        <v>4.9000000000000004</v>
      </c>
      <c r="N105" s="2">
        <f>IF('Indicator Data'!AW107="No data","x",ROUND(IF('Indicator Data'!AW107&gt;N$140,0,IF('Indicator Data'!AW107&lt;N$139,10,(N$140-'Indicator Data'!AW107)/(N$140-N$139)*10)),1))</f>
        <v>7.4</v>
      </c>
      <c r="O105" s="2">
        <f>IF('Indicator Data'!AX107="No data","x",ROUND(IF('Indicator Data'!AX107&gt;O$140,0,IF('Indicator Data'!AX107&lt;O$139,10,(O$140-'Indicator Data'!AX107)/(O$140-O$139)*10)),1))</f>
        <v>5.2</v>
      </c>
      <c r="P105" s="3">
        <f t="shared" si="12"/>
        <v>6.8</v>
      </c>
      <c r="Q105" s="2">
        <f>IF('Indicator Data'!AY107="No data","x",ROUND(IF('Indicator Data'!AY107&gt;Q$140,0,IF('Indicator Data'!AY107&lt;Q$139,10,(Q$140-'Indicator Data'!AY107)/(Q$140-Q$139)*10)),1))</f>
        <v>5.4</v>
      </c>
      <c r="R105" s="2">
        <f>IF('Indicator Data'!AZ107="No data","x",ROUND(IF('Indicator Data'!AZ107&gt;R$140,0,IF('Indicator Data'!AZ107&lt;R$139,10,(R$140-'Indicator Data'!AZ107)/(R$140-R$139)*10)),1))</f>
        <v>5.3</v>
      </c>
      <c r="S105" s="3">
        <f t="shared" si="13"/>
        <v>5.4</v>
      </c>
      <c r="T105" s="2">
        <f>IF('Indicator Data'!X107="No data","x",ROUND(IF('Indicator Data'!X107&gt;T$140,0,IF('Indicator Data'!X107&lt;T$139,10,(T$140-'Indicator Data'!X107)/(T$140-T$139)*10)),1))</f>
        <v>9.9</v>
      </c>
      <c r="U105" s="2">
        <f>IF('Indicator Data'!Y107="No data","x",ROUND(IF('Indicator Data'!Y107&gt;U$140,0,IF('Indicator Data'!Y107&lt;U$139,10,(U$140-'Indicator Data'!Y107)/(U$140-U$139)*10)),1))</f>
        <v>0.4</v>
      </c>
      <c r="V105" s="2">
        <f>IF('Indicator Data'!Z107="No data","x",ROUND(IF('Indicator Data'!Z107&gt;V$140,0,IF('Indicator Data'!Z107&lt;V$139,10,(V$140-'Indicator Data'!Z107)/(V$140-V$139)*10)),1))</f>
        <v>3.8</v>
      </c>
      <c r="W105" s="2">
        <f>IF('Indicator Data'!AE107="No data","x",ROUND(IF('Indicator Data'!AE107&gt;W$140,0,IF('Indicator Data'!AE107&lt;W$139,10,(W$140-'Indicator Data'!AE107)/(W$140-W$139)*10)),1))</f>
        <v>9.8000000000000007</v>
      </c>
      <c r="X105" s="3">
        <f t="shared" si="14"/>
        <v>6</v>
      </c>
      <c r="Y105" s="5">
        <f t="shared" si="15"/>
        <v>6.1</v>
      </c>
      <c r="Z105" s="80"/>
    </row>
    <row r="106" spans="1:26" s="11" customFormat="1" x14ac:dyDescent="0.25">
      <c r="A106" s="11" t="s">
        <v>423</v>
      </c>
      <c r="B106" s="28" t="s">
        <v>16</v>
      </c>
      <c r="C106" s="28" t="s">
        <v>552</v>
      </c>
      <c r="D106" s="2">
        <f>IF('Indicator Data'!AR108="No data","x",ROUND(IF('Indicator Data'!AR108&gt;D$140,0,IF('Indicator Data'!AR108&lt;D$139,10,(D$140-'Indicator Data'!AR108)/(D$140-D$139)*10)),1))</f>
        <v>3.6</v>
      </c>
      <c r="E106" s="122">
        <f>('Indicator Data'!BE108+'Indicator Data'!BF108+'Indicator Data'!BG108)/'Indicator Data'!BD108*1000000</f>
        <v>0.13474480141977066</v>
      </c>
      <c r="F106" s="2">
        <f t="shared" si="8"/>
        <v>8.6999999999999993</v>
      </c>
      <c r="G106" s="3">
        <f t="shared" si="9"/>
        <v>6.2</v>
      </c>
      <c r="H106" s="2">
        <f>IF('Indicator Data'!AT108="No data","x",ROUND(IF('Indicator Data'!AT108&gt;H$140,0,IF('Indicator Data'!AT108&lt;H$139,10,(H$140-'Indicator Data'!AT108)/(H$140-H$139)*10)),1))</f>
        <v>5.5</v>
      </c>
      <c r="I106" s="2">
        <f>IF('Indicator Data'!AS108="No data","x",ROUND(IF('Indicator Data'!AS108&gt;I$140,0,IF('Indicator Data'!AS108&lt;I$139,10,(I$140-'Indicator Data'!AS108)/(I$140-I$139)*10)),1))</f>
        <v>5.9</v>
      </c>
      <c r="J106" s="3">
        <f t="shared" si="10"/>
        <v>5.7</v>
      </c>
      <c r="K106" s="5">
        <f t="shared" si="11"/>
        <v>6</v>
      </c>
      <c r="L106" s="2">
        <f>IF('Indicator Data'!AV108="No data","x",ROUND(IF('Indicator Data'!AV108^2&gt;L$140,0,IF('Indicator Data'!AV108^2&lt;L$139,10,(L$140-'Indicator Data'!AV108^2)/(L$140-L$139)*10)),1))</f>
        <v>8.8000000000000007</v>
      </c>
      <c r="M106" s="2">
        <f>IF(OR('Indicator Data'!AU108=0,'Indicator Data'!AU108="No data"),"x",ROUND(IF('Indicator Data'!AU108&gt;M$140,0,IF('Indicator Data'!AU108&lt;M$139,10,(M$140-'Indicator Data'!AU108)/(M$140-M$139)*10)),1))</f>
        <v>6.1</v>
      </c>
      <c r="N106" s="2">
        <f>IF('Indicator Data'!AW108="No data","x",ROUND(IF('Indicator Data'!AW108&gt;N$140,0,IF('Indicator Data'!AW108&lt;N$139,10,(N$140-'Indicator Data'!AW108)/(N$140-N$139)*10)),1))</f>
        <v>7.4</v>
      </c>
      <c r="O106" s="2">
        <f>IF('Indicator Data'!AX108="No data","x",ROUND(IF('Indicator Data'!AX108&gt;O$140,0,IF('Indicator Data'!AX108&lt;O$139,10,(O$140-'Indicator Data'!AX108)/(O$140-O$139)*10)),1))</f>
        <v>5.2</v>
      </c>
      <c r="P106" s="3">
        <f t="shared" si="12"/>
        <v>6.9</v>
      </c>
      <c r="Q106" s="2">
        <f>IF('Indicator Data'!AY108="No data","x",ROUND(IF('Indicator Data'!AY108&gt;Q$140,0,IF('Indicator Data'!AY108&lt;Q$139,10,(Q$140-'Indicator Data'!AY108)/(Q$140-Q$139)*10)),1))</f>
        <v>8.8000000000000007</v>
      </c>
      <c r="R106" s="2">
        <f>IF('Indicator Data'!AZ108="No data","x",ROUND(IF('Indicator Data'!AZ108&gt;R$140,0,IF('Indicator Data'!AZ108&lt;R$139,10,(R$140-'Indicator Data'!AZ108)/(R$140-R$139)*10)),1))</f>
        <v>10</v>
      </c>
      <c r="S106" s="3">
        <f t="shared" si="13"/>
        <v>9.4</v>
      </c>
      <c r="T106" s="2">
        <f>IF('Indicator Data'!X108="No data","x",ROUND(IF('Indicator Data'!X108&gt;T$140,0,IF('Indicator Data'!X108&lt;T$139,10,(T$140-'Indicator Data'!X108)/(T$140-T$139)*10)),1))</f>
        <v>9.9</v>
      </c>
      <c r="U106" s="2">
        <f>IF('Indicator Data'!Y108="No data","x",ROUND(IF('Indicator Data'!Y108&gt;U$140,0,IF('Indicator Data'!Y108&lt;U$139,10,(U$140-'Indicator Data'!Y108)/(U$140-U$139)*10)),1))</f>
        <v>1.8</v>
      </c>
      <c r="V106" s="2">
        <f>IF('Indicator Data'!Z108="No data","x",ROUND(IF('Indicator Data'!Z108&gt;V$140,0,IF('Indicator Data'!Z108&lt;V$139,10,(V$140-'Indicator Data'!Z108)/(V$140-V$139)*10)),1))</f>
        <v>7.5</v>
      </c>
      <c r="W106" s="2">
        <f>IF('Indicator Data'!AE108="No data","x",ROUND(IF('Indicator Data'!AE108&gt;W$140,0,IF('Indicator Data'!AE108&lt;W$139,10,(W$140-'Indicator Data'!AE108)/(W$140-W$139)*10)),1))</f>
        <v>9.8000000000000007</v>
      </c>
      <c r="X106" s="3">
        <f t="shared" si="14"/>
        <v>7.3</v>
      </c>
      <c r="Y106" s="5">
        <f t="shared" si="15"/>
        <v>7.9</v>
      </c>
      <c r="Z106" s="80"/>
    </row>
    <row r="107" spans="1:26" s="11" customFormat="1" x14ac:dyDescent="0.25">
      <c r="A107" s="11" t="s">
        <v>422</v>
      </c>
      <c r="B107" s="28" t="s">
        <v>16</v>
      </c>
      <c r="C107" s="28" t="s">
        <v>551</v>
      </c>
      <c r="D107" s="2">
        <f>IF('Indicator Data'!AR109="No data","x",ROUND(IF('Indicator Data'!AR109&gt;D$140,0,IF('Indicator Data'!AR109&lt;D$139,10,(D$140-'Indicator Data'!AR109)/(D$140-D$139)*10)),1))</f>
        <v>3.6</v>
      </c>
      <c r="E107" s="122">
        <f>('Indicator Data'!BE109+'Indicator Data'!BF109+'Indicator Data'!BG109)/'Indicator Data'!BD109*1000000</f>
        <v>0.13474480141977066</v>
      </c>
      <c r="F107" s="2">
        <f t="shared" si="8"/>
        <v>8.6999999999999993</v>
      </c>
      <c r="G107" s="3">
        <f t="shared" si="9"/>
        <v>6.2</v>
      </c>
      <c r="H107" s="2">
        <f>IF('Indicator Data'!AT109="No data","x",ROUND(IF('Indicator Data'!AT109&gt;H$140,0,IF('Indicator Data'!AT109&lt;H$139,10,(H$140-'Indicator Data'!AT109)/(H$140-H$139)*10)),1))</f>
        <v>5.5</v>
      </c>
      <c r="I107" s="2">
        <f>IF('Indicator Data'!AS109="No data","x",ROUND(IF('Indicator Data'!AS109&gt;I$140,0,IF('Indicator Data'!AS109&lt;I$139,10,(I$140-'Indicator Data'!AS109)/(I$140-I$139)*10)),1))</f>
        <v>5.9</v>
      </c>
      <c r="J107" s="3">
        <f t="shared" si="10"/>
        <v>5.7</v>
      </c>
      <c r="K107" s="5">
        <f t="shared" si="11"/>
        <v>6</v>
      </c>
      <c r="L107" s="2">
        <f>IF('Indicator Data'!AV109="No data","x",ROUND(IF('Indicator Data'!AV109^2&gt;L$140,0,IF('Indicator Data'!AV109^2&lt;L$139,10,(L$140-'Indicator Data'!AV109^2)/(L$140-L$139)*10)),1))</f>
        <v>8.8000000000000007</v>
      </c>
      <c r="M107" s="2">
        <f>IF(OR('Indicator Data'!AU109=0,'Indicator Data'!AU109="No data"),"x",ROUND(IF('Indicator Data'!AU109&gt;M$140,0,IF('Indicator Data'!AU109&lt;M$139,10,(M$140-'Indicator Data'!AU109)/(M$140-M$139)*10)),1))</f>
        <v>6.1</v>
      </c>
      <c r="N107" s="2">
        <f>IF('Indicator Data'!AW109="No data","x",ROUND(IF('Indicator Data'!AW109&gt;N$140,0,IF('Indicator Data'!AW109&lt;N$139,10,(N$140-'Indicator Data'!AW109)/(N$140-N$139)*10)),1))</f>
        <v>7.4</v>
      </c>
      <c r="O107" s="2">
        <f>IF('Indicator Data'!AX109="No data","x",ROUND(IF('Indicator Data'!AX109&gt;O$140,0,IF('Indicator Data'!AX109&lt;O$139,10,(O$140-'Indicator Data'!AX109)/(O$140-O$139)*10)),1))</f>
        <v>5.2</v>
      </c>
      <c r="P107" s="3">
        <f t="shared" si="12"/>
        <v>6.9</v>
      </c>
      <c r="Q107" s="2">
        <f>IF('Indicator Data'!AY109="No data","x",ROUND(IF('Indicator Data'!AY109&gt;Q$140,0,IF('Indicator Data'!AY109&lt;Q$139,10,(Q$140-'Indicator Data'!AY109)/(Q$140-Q$139)*10)),1))</f>
        <v>8.8000000000000007</v>
      </c>
      <c r="R107" s="2">
        <f>IF('Indicator Data'!AZ109="No data","x",ROUND(IF('Indicator Data'!AZ109&gt;R$140,0,IF('Indicator Data'!AZ109&lt;R$139,10,(R$140-'Indicator Data'!AZ109)/(R$140-R$139)*10)),1))</f>
        <v>10</v>
      </c>
      <c r="S107" s="3">
        <f t="shared" si="13"/>
        <v>9.4</v>
      </c>
      <c r="T107" s="2">
        <f>IF('Indicator Data'!X109="No data","x",ROUND(IF('Indicator Data'!X109&gt;T$140,0,IF('Indicator Data'!X109&lt;T$139,10,(T$140-'Indicator Data'!X109)/(T$140-T$139)*10)),1))</f>
        <v>9.9</v>
      </c>
      <c r="U107" s="2">
        <f>IF('Indicator Data'!Y109="No data","x",ROUND(IF('Indicator Data'!Y109&gt;U$140,0,IF('Indicator Data'!Y109&lt;U$139,10,(U$140-'Indicator Data'!Y109)/(U$140-U$139)*10)),1))</f>
        <v>1.8</v>
      </c>
      <c r="V107" s="2">
        <f>IF('Indicator Data'!Z109="No data","x",ROUND(IF('Indicator Data'!Z109&gt;V$140,0,IF('Indicator Data'!Z109&lt;V$139,10,(V$140-'Indicator Data'!Z109)/(V$140-V$139)*10)),1))</f>
        <v>7.5</v>
      </c>
      <c r="W107" s="2">
        <f>IF('Indicator Data'!AE109="No data","x",ROUND(IF('Indicator Data'!AE109&gt;W$140,0,IF('Indicator Data'!AE109&lt;W$139,10,(W$140-'Indicator Data'!AE109)/(W$140-W$139)*10)),1))</f>
        <v>9.8000000000000007</v>
      </c>
      <c r="X107" s="3">
        <f t="shared" si="14"/>
        <v>7.3</v>
      </c>
      <c r="Y107" s="5">
        <f t="shared" si="15"/>
        <v>7.9</v>
      </c>
      <c r="Z107" s="80"/>
    </row>
    <row r="108" spans="1:26" s="11" customFormat="1" x14ac:dyDescent="0.25">
      <c r="A108" s="11" t="s">
        <v>425</v>
      </c>
      <c r="B108" s="28" t="s">
        <v>16</v>
      </c>
      <c r="C108" s="28" t="s">
        <v>554</v>
      </c>
      <c r="D108" s="2">
        <f>IF('Indicator Data'!AR110="No data","x",ROUND(IF('Indicator Data'!AR110&gt;D$140,0,IF('Indicator Data'!AR110&lt;D$139,10,(D$140-'Indicator Data'!AR110)/(D$140-D$139)*10)),1))</f>
        <v>3.6</v>
      </c>
      <c r="E108" s="122">
        <f>('Indicator Data'!BE110+'Indicator Data'!BF110+'Indicator Data'!BG110)/'Indicator Data'!BD110*1000000</f>
        <v>0.13474480141977066</v>
      </c>
      <c r="F108" s="2">
        <f t="shared" si="8"/>
        <v>8.6999999999999993</v>
      </c>
      <c r="G108" s="3">
        <f t="shared" si="9"/>
        <v>6.2</v>
      </c>
      <c r="H108" s="2">
        <f>IF('Indicator Data'!AT110="No data","x",ROUND(IF('Indicator Data'!AT110&gt;H$140,0,IF('Indicator Data'!AT110&lt;H$139,10,(H$140-'Indicator Data'!AT110)/(H$140-H$139)*10)),1))</f>
        <v>5.5</v>
      </c>
      <c r="I108" s="2">
        <f>IF('Indicator Data'!AS110="No data","x",ROUND(IF('Indicator Data'!AS110&gt;I$140,0,IF('Indicator Data'!AS110&lt;I$139,10,(I$140-'Indicator Data'!AS110)/(I$140-I$139)*10)),1))</f>
        <v>5.9</v>
      </c>
      <c r="J108" s="3">
        <f t="shared" si="10"/>
        <v>5.7</v>
      </c>
      <c r="K108" s="5">
        <f t="shared" si="11"/>
        <v>6</v>
      </c>
      <c r="L108" s="2">
        <f>IF('Indicator Data'!AV110="No data","x",ROUND(IF('Indicator Data'!AV110^2&gt;L$140,0,IF('Indicator Data'!AV110^2&lt;L$139,10,(L$140-'Indicator Data'!AV110^2)/(L$140-L$139)*10)),1))</f>
        <v>9.4</v>
      </c>
      <c r="M108" s="2">
        <f>IF(OR('Indicator Data'!AU110=0,'Indicator Data'!AU110="No data"),"x",ROUND(IF('Indicator Data'!AU110&gt;M$140,0,IF('Indicator Data'!AU110&lt;M$139,10,(M$140-'Indicator Data'!AU110)/(M$140-M$139)*10)),1))</f>
        <v>5.5</v>
      </c>
      <c r="N108" s="2">
        <f>IF('Indicator Data'!AW110="No data","x",ROUND(IF('Indicator Data'!AW110&gt;N$140,0,IF('Indicator Data'!AW110&lt;N$139,10,(N$140-'Indicator Data'!AW110)/(N$140-N$139)*10)),1))</f>
        <v>7.4</v>
      </c>
      <c r="O108" s="2">
        <f>IF('Indicator Data'!AX110="No data","x",ROUND(IF('Indicator Data'!AX110&gt;O$140,0,IF('Indicator Data'!AX110&lt;O$139,10,(O$140-'Indicator Data'!AX110)/(O$140-O$139)*10)),1))</f>
        <v>5.2</v>
      </c>
      <c r="P108" s="3">
        <f t="shared" si="12"/>
        <v>6.9</v>
      </c>
      <c r="Q108" s="2">
        <f>IF('Indicator Data'!AY110="No data","x",ROUND(IF('Indicator Data'!AY110&gt;Q$140,0,IF('Indicator Data'!AY110&lt;Q$139,10,(Q$140-'Indicator Data'!AY110)/(Q$140-Q$139)*10)),1))</f>
        <v>6</v>
      </c>
      <c r="R108" s="2">
        <f>IF('Indicator Data'!AZ110="No data","x",ROUND(IF('Indicator Data'!AZ110&gt;R$140,0,IF('Indicator Data'!AZ110&lt;R$139,10,(R$140-'Indicator Data'!AZ110)/(R$140-R$139)*10)),1))</f>
        <v>2.6</v>
      </c>
      <c r="S108" s="3">
        <f t="shared" si="13"/>
        <v>4.3</v>
      </c>
      <c r="T108" s="2">
        <f>IF('Indicator Data'!X110="No data","x",ROUND(IF('Indicator Data'!X110&gt;T$140,0,IF('Indicator Data'!X110&lt;T$139,10,(T$140-'Indicator Data'!X110)/(T$140-T$139)*10)),1))</f>
        <v>9.9</v>
      </c>
      <c r="U108" s="2">
        <f>IF('Indicator Data'!Y110="No data","x",ROUND(IF('Indicator Data'!Y110&gt;U$140,0,IF('Indicator Data'!Y110&lt;U$139,10,(U$140-'Indicator Data'!Y110)/(U$140-U$139)*10)),1))</f>
        <v>1.6</v>
      </c>
      <c r="V108" s="2">
        <f>IF('Indicator Data'!Z110="No data","x",ROUND(IF('Indicator Data'!Z110&gt;V$140,0,IF('Indicator Data'!Z110&lt;V$139,10,(V$140-'Indicator Data'!Z110)/(V$140-V$139)*10)),1))</f>
        <v>7.5</v>
      </c>
      <c r="W108" s="2">
        <f>IF('Indicator Data'!AE110="No data","x",ROUND(IF('Indicator Data'!AE110&gt;W$140,0,IF('Indicator Data'!AE110&lt;W$139,10,(W$140-'Indicator Data'!AE110)/(W$140-W$139)*10)),1))</f>
        <v>9.8000000000000007</v>
      </c>
      <c r="X108" s="3">
        <f t="shared" si="14"/>
        <v>7.2</v>
      </c>
      <c r="Y108" s="5">
        <f t="shared" si="15"/>
        <v>6.1</v>
      </c>
      <c r="Z108" s="80"/>
    </row>
    <row r="109" spans="1:26" s="11" customFormat="1" x14ac:dyDescent="0.25">
      <c r="A109" s="11" t="s">
        <v>426</v>
      </c>
      <c r="B109" s="28" t="s">
        <v>16</v>
      </c>
      <c r="C109" s="28" t="s">
        <v>555</v>
      </c>
      <c r="D109" s="2">
        <f>IF('Indicator Data'!AR111="No data","x",ROUND(IF('Indicator Data'!AR111&gt;D$140,0,IF('Indicator Data'!AR111&lt;D$139,10,(D$140-'Indicator Data'!AR111)/(D$140-D$139)*10)),1))</f>
        <v>3.6</v>
      </c>
      <c r="E109" s="122">
        <f>('Indicator Data'!BE111+'Indicator Data'!BF111+'Indicator Data'!BG111)/'Indicator Data'!BD111*1000000</f>
        <v>0.13474480141977066</v>
      </c>
      <c r="F109" s="2">
        <f t="shared" si="8"/>
        <v>8.6999999999999993</v>
      </c>
      <c r="G109" s="3">
        <f t="shared" si="9"/>
        <v>6.2</v>
      </c>
      <c r="H109" s="2">
        <f>IF('Indicator Data'!AT111="No data","x",ROUND(IF('Indicator Data'!AT111&gt;H$140,0,IF('Indicator Data'!AT111&lt;H$139,10,(H$140-'Indicator Data'!AT111)/(H$140-H$139)*10)),1))</f>
        <v>5.5</v>
      </c>
      <c r="I109" s="2">
        <f>IF('Indicator Data'!AS111="No data","x",ROUND(IF('Indicator Data'!AS111&gt;I$140,0,IF('Indicator Data'!AS111&lt;I$139,10,(I$140-'Indicator Data'!AS111)/(I$140-I$139)*10)),1))</f>
        <v>5.9</v>
      </c>
      <c r="J109" s="3">
        <f t="shared" si="10"/>
        <v>5.7</v>
      </c>
      <c r="K109" s="5">
        <f t="shared" si="11"/>
        <v>6</v>
      </c>
      <c r="L109" s="2">
        <f>IF('Indicator Data'!AV111="No data","x",ROUND(IF('Indicator Data'!AV111^2&gt;L$140,0,IF('Indicator Data'!AV111^2&lt;L$139,10,(L$140-'Indicator Data'!AV111^2)/(L$140-L$139)*10)),1))</f>
        <v>9.4</v>
      </c>
      <c r="M109" s="2">
        <f>IF(OR('Indicator Data'!AU111=0,'Indicator Data'!AU111="No data"),"x",ROUND(IF('Indicator Data'!AU111&gt;M$140,0,IF('Indicator Data'!AU111&lt;M$139,10,(M$140-'Indicator Data'!AU111)/(M$140-M$139)*10)),1))</f>
        <v>5.5</v>
      </c>
      <c r="N109" s="2">
        <f>IF('Indicator Data'!AW111="No data","x",ROUND(IF('Indicator Data'!AW111&gt;N$140,0,IF('Indicator Data'!AW111&lt;N$139,10,(N$140-'Indicator Data'!AW111)/(N$140-N$139)*10)),1))</f>
        <v>7.4</v>
      </c>
      <c r="O109" s="2">
        <f>IF('Indicator Data'!AX111="No data","x",ROUND(IF('Indicator Data'!AX111&gt;O$140,0,IF('Indicator Data'!AX111&lt;O$139,10,(O$140-'Indicator Data'!AX111)/(O$140-O$139)*10)),1))</f>
        <v>5.2</v>
      </c>
      <c r="P109" s="3">
        <f t="shared" si="12"/>
        <v>6.9</v>
      </c>
      <c r="Q109" s="2">
        <f>IF('Indicator Data'!AY111="No data","x",ROUND(IF('Indicator Data'!AY111&gt;Q$140,0,IF('Indicator Data'!AY111&lt;Q$139,10,(Q$140-'Indicator Data'!AY111)/(Q$140-Q$139)*10)),1))</f>
        <v>6</v>
      </c>
      <c r="R109" s="2">
        <f>IF('Indicator Data'!AZ111="No data","x",ROUND(IF('Indicator Data'!AZ111&gt;R$140,0,IF('Indicator Data'!AZ111&lt;R$139,10,(R$140-'Indicator Data'!AZ111)/(R$140-R$139)*10)),1))</f>
        <v>2.6</v>
      </c>
      <c r="S109" s="3">
        <f t="shared" si="13"/>
        <v>4.3</v>
      </c>
      <c r="T109" s="2">
        <f>IF('Indicator Data'!X111="No data","x",ROUND(IF('Indicator Data'!X111&gt;T$140,0,IF('Indicator Data'!X111&lt;T$139,10,(T$140-'Indicator Data'!X111)/(T$140-T$139)*10)),1))</f>
        <v>9.9</v>
      </c>
      <c r="U109" s="2">
        <f>IF('Indicator Data'!Y111="No data","x",ROUND(IF('Indicator Data'!Y111&gt;U$140,0,IF('Indicator Data'!Y111&lt;U$139,10,(U$140-'Indicator Data'!Y111)/(U$140-U$139)*10)),1))</f>
        <v>1.6</v>
      </c>
      <c r="V109" s="2">
        <f>IF('Indicator Data'!Z111="No data","x",ROUND(IF('Indicator Data'!Z111&gt;V$140,0,IF('Indicator Data'!Z111&lt;V$139,10,(V$140-'Indicator Data'!Z111)/(V$140-V$139)*10)),1))</f>
        <v>7.5</v>
      </c>
      <c r="W109" s="2">
        <f>IF('Indicator Data'!AE111="No data","x",ROUND(IF('Indicator Data'!AE111&gt;W$140,0,IF('Indicator Data'!AE111&lt;W$139,10,(W$140-'Indicator Data'!AE111)/(W$140-W$139)*10)),1))</f>
        <v>9.8000000000000007</v>
      </c>
      <c r="X109" s="3">
        <f t="shared" si="14"/>
        <v>7.2</v>
      </c>
      <c r="Y109" s="5">
        <f t="shared" si="15"/>
        <v>6.1</v>
      </c>
      <c r="Z109" s="80"/>
    </row>
    <row r="110" spans="1:26" s="11" customFormat="1" x14ac:dyDescent="0.25">
      <c r="A110" s="11" t="s">
        <v>428</v>
      </c>
      <c r="B110" s="28" t="s">
        <v>16</v>
      </c>
      <c r="C110" s="28" t="s">
        <v>557</v>
      </c>
      <c r="D110" s="2">
        <f>IF('Indicator Data'!AR112="No data","x",ROUND(IF('Indicator Data'!AR112&gt;D$140,0,IF('Indicator Data'!AR112&lt;D$139,10,(D$140-'Indicator Data'!AR112)/(D$140-D$139)*10)),1))</f>
        <v>3.6</v>
      </c>
      <c r="E110" s="122">
        <f>('Indicator Data'!BE112+'Indicator Data'!BF112+'Indicator Data'!BG112)/'Indicator Data'!BD112*1000000</f>
        <v>0.13474480141977066</v>
      </c>
      <c r="F110" s="2">
        <f t="shared" si="8"/>
        <v>8.6999999999999993</v>
      </c>
      <c r="G110" s="3">
        <f t="shared" si="9"/>
        <v>6.2</v>
      </c>
      <c r="H110" s="2">
        <f>IF('Indicator Data'!AT112="No data","x",ROUND(IF('Indicator Data'!AT112&gt;H$140,0,IF('Indicator Data'!AT112&lt;H$139,10,(H$140-'Indicator Data'!AT112)/(H$140-H$139)*10)),1))</f>
        <v>5.5</v>
      </c>
      <c r="I110" s="2">
        <f>IF('Indicator Data'!AS112="No data","x",ROUND(IF('Indicator Data'!AS112&gt;I$140,0,IF('Indicator Data'!AS112&lt;I$139,10,(I$140-'Indicator Data'!AS112)/(I$140-I$139)*10)),1))</f>
        <v>5.9</v>
      </c>
      <c r="J110" s="3">
        <f t="shared" si="10"/>
        <v>5.7</v>
      </c>
      <c r="K110" s="5">
        <f t="shared" si="11"/>
        <v>6</v>
      </c>
      <c r="L110" s="2">
        <f>IF('Indicator Data'!AV112="No data","x",ROUND(IF('Indicator Data'!AV112^2&gt;L$140,0,IF('Indicator Data'!AV112^2&lt;L$139,10,(L$140-'Indicator Data'!AV112^2)/(L$140-L$139)*10)),1))</f>
        <v>9.4</v>
      </c>
      <c r="M110" s="2">
        <f>IF(OR('Indicator Data'!AU112=0,'Indicator Data'!AU112="No data"),"x",ROUND(IF('Indicator Data'!AU112&gt;M$140,0,IF('Indicator Data'!AU112&lt;M$139,10,(M$140-'Indicator Data'!AU112)/(M$140-M$139)*10)),1))</f>
        <v>5.5</v>
      </c>
      <c r="N110" s="2">
        <f>IF('Indicator Data'!AW112="No data","x",ROUND(IF('Indicator Data'!AW112&gt;N$140,0,IF('Indicator Data'!AW112&lt;N$139,10,(N$140-'Indicator Data'!AW112)/(N$140-N$139)*10)),1))</f>
        <v>7.4</v>
      </c>
      <c r="O110" s="2">
        <f>IF('Indicator Data'!AX112="No data","x",ROUND(IF('Indicator Data'!AX112&gt;O$140,0,IF('Indicator Data'!AX112&lt;O$139,10,(O$140-'Indicator Data'!AX112)/(O$140-O$139)*10)),1))</f>
        <v>5.2</v>
      </c>
      <c r="P110" s="3">
        <f t="shared" si="12"/>
        <v>6.9</v>
      </c>
      <c r="Q110" s="2">
        <f>IF('Indicator Data'!AY112="No data","x",ROUND(IF('Indicator Data'!AY112&gt;Q$140,0,IF('Indicator Data'!AY112&lt;Q$139,10,(Q$140-'Indicator Data'!AY112)/(Q$140-Q$139)*10)),1))</f>
        <v>6</v>
      </c>
      <c r="R110" s="2">
        <f>IF('Indicator Data'!AZ112="No data","x",ROUND(IF('Indicator Data'!AZ112&gt;R$140,0,IF('Indicator Data'!AZ112&lt;R$139,10,(R$140-'Indicator Data'!AZ112)/(R$140-R$139)*10)),1))</f>
        <v>2.6</v>
      </c>
      <c r="S110" s="3">
        <f t="shared" si="13"/>
        <v>4.3</v>
      </c>
      <c r="T110" s="2">
        <f>IF('Indicator Data'!X112="No data","x",ROUND(IF('Indicator Data'!X112&gt;T$140,0,IF('Indicator Data'!X112&lt;T$139,10,(T$140-'Indicator Data'!X112)/(T$140-T$139)*10)),1))</f>
        <v>9.9</v>
      </c>
      <c r="U110" s="2">
        <f>IF('Indicator Data'!Y112="No data","x",ROUND(IF('Indicator Data'!Y112&gt;U$140,0,IF('Indicator Data'!Y112&lt;U$139,10,(U$140-'Indicator Data'!Y112)/(U$140-U$139)*10)),1))</f>
        <v>1.6</v>
      </c>
      <c r="V110" s="2">
        <f>IF('Indicator Data'!Z112="No data","x",ROUND(IF('Indicator Data'!Z112&gt;V$140,0,IF('Indicator Data'!Z112&lt;V$139,10,(V$140-'Indicator Data'!Z112)/(V$140-V$139)*10)),1))</f>
        <v>7.5</v>
      </c>
      <c r="W110" s="2">
        <f>IF('Indicator Data'!AE112="No data","x",ROUND(IF('Indicator Data'!AE112&gt;W$140,0,IF('Indicator Data'!AE112&lt;W$139,10,(W$140-'Indicator Data'!AE112)/(W$140-W$139)*10)),1))</f>
        <v>9.8000000000000007</v>
      </c>
      <c r="X110" s="3">
        <f t="shared" si="14"/>
        <v>7.2</v>
      </c>
      <c r="Y110" s="5">
        <f t="shared" si="15"/>
        <v>6.1</v>
      </c>
      <c r="Z110" s="80"/>
    </row>
    <row r="111" spans="1:26" s="11" customFormat="1" x14ac:dyDescent="0.25">
      <c r="A111" s="11" t="s">
        <v>427</v>
      </c>
      <c r="B111" s="28" t="s">
        <v>16</v>
      </c>
      <c r="C111" s="28" t="s">
        <v>556</v>
      </c>
      <c r="D111" s="2">
        <f>IF('Indicator Data'!AR113="No data","x",ROUND(IF('Indicator Data'!AR113&gt;D$140,0,IF('Indicator Data'!AR113&lt;D$139,10,(D$140-'Indicator Data'!AR113)/(D$140-D$139)*10)),1))</f>
        <v>3.6</v>
      </c>
      <c r="E111" s="122">
        <f>('Indicator Data'!BE113+'Indicator Data'!BF113+'Indicator Data'!BG113)/'Indicator Data'!BD113*1000000</f>
        <v>0.13474480141977066</v>
      </c>
      <c r="F111" s="2">
        <f t="shared" si="8"/>
        <v>8.6999999999999993</v>
      </c>
      <c r="G111" s="3">
        <f t="shared" si="9"/>
        <v>6.2</v>
      </c>
      <c r="H111" s="2">
        <f>IF('Indicator Data'!AT113="No data","x",ROUND(IF('Indicator Data'!AT113&gt;H$140,0,IF('Indicator Data'!AT113&lt;H$139,10,(H$140-'Indicator Data'!AT113)/(H$140-H$139)*10)),1))</f>
        <v>5.5</v>
      </c>
      <c r="I111" s="2">
        <f>IF('Indicator Data'!AS113="No data","x",ROUND(IF('Indicator Data'!AS113&gt;I$140,0,IF('Indicator Data'!AS113&lt;I$139,10,(I$140-'Indicator Data'!AS113)/(I$140-I$139)*10)),1))</f>
        <v>5.9</v>
      </c>
      <c r="J111" s="3">
        <f t="shared" si="10"/>
        <v>5.7</v>
      </c>
      <c r="K111" s="5">
        <f t="shared" si="11"/>
        <v>6</v>
      </c>
      <c r="L111" s="2">
        <f>IF('Indicator Data'!AV113="No data","x",ROUND(IF('Indicator Data'!AV113^2&gt;L$140,0,IF('Indicator Data'!AV113^2&lt;L$139,10,(L$140-'Indicator Data'!AV113^2)/(L$140-L$139)*10)),1))</f>
        <v>8.8000000000000007</v>
      </c>
      <c r="M111" s="2">
        <f>IF(OR('Indicator Data'!AU113=0,'Indicator Data'!AU113="No data"),"x",ROUND(IF('Indicator Data'!AU113&gt;M$140,0,IF('Indicator Data'!AU113&lt;M$139,10,(M$140-'Indicator Data'!AU113)/(M$140-M$139)*10)),1))</f>
        <v>6.1</v>
      </c>
      <c r="N111" s="2">
        <f>IF('Indicator Data'!AW113="No data","x",ROUND(IF('Indicator Data'!AW113&gt;N$140,0,IF('Indicator Data'!AW113&lt;N$139,10,(N$140-'Indicator Data'!AW113)/(N$140-N$139)*10)),1))</f>
        <v>7.4</v>
      </c>
      <c r="O111" s="2">
        <f>IF('Indicator Data'!AX113="No data","x",ROUND(IF('Indicator Data'!AX113&gt;O$140,0,IF('Indicator Data'!AX113&lt;O$139,10,(O$140-'Indicator Data'!AX113)/(O$140-O$139)*10)),1))</f>
        <v>5.2</v>
      </c>
      <c r="P111" s="3">
        <f t="shared" si="12"/>
        <v>6.9</v>
      </c>
      <c r="Q111" s="2">
        <f>IF('Indicator Data'!AY113="No data","x",ROUND(IF('Indicator Data'!AY113&gt;Q$140,0,IF('Indicator Data'!AY113&lt;Q$139,10,(Q$140-'Indicator Data'!AY113)/(Q$140-Q$139)*10)),1))</f>
        <v>8.8000000000000007</v>
      </c>
      <c r="R111" s="2">
        <f>IF('Indicator Data'!AZ113="No data","x",ROUND(IF('Indicator Data'!AZ113&gt;R$140,0,IF('Indicator Data'!AZ113&lt;R$139,10,(R$140-'Indicator Data'!AZ113)/(R$140-R$139)*10)),1))</f>
        <v>10</v>
      </c>
      <c r="S111" s="3">
        <f t="shared" si="13"/>
        <v>9.4</v>
      </c>
      <c r="T111" s="2">
        <f>IF('Indicator Data'!X113="No data","x",ROUND(IF('Indicator Data'!X113&gt;T$140,0,IF('Indicator Data'!X113&lt;T$139,10,(T$140-'Indicator Data'!X113)/(T$140-T$139)*10)),1))</f>
        <v>9.9</v>
      </c>
      <c r="U111" s="2">
        <f>IF('Indicator Data'!Y113="No data","x",ROUND(IF('Indicator Data'!Y113&gt;U$140,0,IF('Indicator Data'!Y113&lt;U$139,10,(U$140-'Indicator Data'!Y113)/(U$140-U$139)*10)),1))</f>
        <v>1.8</v>
      </c>
      <c r="V111" s="2">
        <f>IF('Indicator Data'!Z113="No data","x",ROUND(IF('Indicator Data'!Z113&gt;V$140,0,IF('Indicator Data'!Z113&lt;V$139,10,(V$140-'Indicator Data'!Z113)/(V$140-V$139)*10)),1))</f>
        <v>7.5</v>
      </c>
      <c r="W111" s="2">
        <f>IF('Indicator Data'!AE113="No data","x",ROUND(IF('Indicator Data'!AE113&gt;W$140,0,IF('Indicator Data'!AE113&lt;W$139,10,(W$140-'Indicator Data'!AE113)/(W$140-W$139)*10)),1))</f>
        <v>9.8000000000000007</v>
      </c>
      <c r="X111" s="3">
        <f t="shared" si="14"/>
        <v>7.3</v>
      </c>
      <c r="Y111" s="5">
        <f t="shared" si="15"/>
        <v>7.9</v>
      </c>
      <c r="Z111" s="80"/>
    </row>
    <row r="112" spans="1:26" s="11" customFormat="1" x14ac:dyDescent="0.25">
      <c r="A112" s="11" t="s">
        <v>429</v>
      </c>
      <c r="B112" s="28" t="s">
        <v>16</v>
      </c>
      <c r="C112" s="28" t="s">
        <v>558</v>
      </c>
      <c r="D112" s="2">
        <f>IF('Indicator Data'!AR114="No data","x",ROUND(IF('Indicator Data'!AR114&gt;D$140,0,IF('Indicator Data'!AR114&lt;D$139,10,(D$140-'Indicator Data'!AR114)/(D$140-D$139)*10)),1))</f>
        <v>3.6</v>
      </c>
      <c r="E112" s="122">
        <f>('Indicator Data'!BE114+'Indicator Data'!BF114+'Indicator Data'!BG114)/'Indicator Data'!BD114*1000000</f>
        <v>0.13474480141977066</v>
      </c>
      <c r="F112" s="2">
        <f t="shared" si="8"/>
        <v>8.6999999999999993</v>
      </c>
      <c r="G112" s="3">
        <f t="shared" si="9"/>
        <v>6.2</v>
      </c>
      <c r="H112" s="2">
        <f>IF('Indicator Data'!AT114="No data","x",ROUND(IF('Indicator Data'!AT114&gt;H$140,0,IF('Indicator Data'!AT114&lt;H$139,10,(H$140-'Indicator Data'!AT114)/(H$140-H$139)*10)),1))</f>
        <v>5.5</v>
      </c>
      <c r="I112" s="2">
        <f>IF('Indicator Data'!AS114="No data","x",ROUND(IF('Indicator Data'!AS114&gt;I$140,0,IF('Indicator Data'!AS114&lt;I$139,10,(I$140-'Indicator Data'!AS114)/(I$140-I$139)*10)),1))</f>
        <v>5.9</v>
      </c>
      <c r="J112" s="3">
        <f t="shared" si="10"/>
        <v>5.7</v>
      </c>
      <c r="K112" s="5">
        <f t="shared" si="11"/>
        <v>6</v>
      </c>
      <c r="L112" s="2">
        <f>IF('Indicator Data'!AV114="No data","x",ROUND(IF('Indicator Data'!AV114^2&gt;L$140,0,IF('Indicator Data'!AV114^2&lt;L$139,10,(L$140-'Indicator Data'!AV114^2)/(L$140-L$139)*10)),1))</f>
        <v>8.8000000000000007</v>
      </c>
      <c r="M112" s="2">
        <f>IF(OR('Indicator Data'!AU114=0,'Indicator Data'!AU114="No data"),"x",ROUND(IF('Indicator Data'!AU114&gt;M$140,0,IF('Indicator Data'!AU114&lt;M$139,10,(M$140-'Indicator Data'!AU114)/(M$140-M$139)*10)),1))</f>
        <v>6.1</v>
      </c>
      <c r="N112" s="2">
        <f>IF('Indicator Data'!AW114="No data","x",ROUND(IF('Indicator Data'!AW114&gt;N$140,0,IF('Indicator Data'!AW114&lt;N$139,10,(N$140-'Indicator Data'!AW114)/(N$140-N$139)*10)),1))</f>
        <v>7.4</v>
      </c>
      <c r="O112" s="2">
        <f>IF('Indicator Data'!AX114="No data","x",ROUND(IF('Indicator Data'!AX114&gt;O$140,0,IF('Indicator Data'!AX114&lt;O$139,10,(O$140-'Indicator Data'!AX114)/(O$140-O$139)*10)),1))</f>
        <v>5.2</v>
      </c>
      <c r="P112" s="3">
        <f t="shared" si="12"/>
        <v>6.9</v>
      </c>
      <c r="Q112" s="2">
        <f>IF('Indicator Data'!AY114="No data","x",ROUND(IF('Indicator Data'!AY114&gt;Q$140,0,IF('Indicator Data'!AY114&lt;Q$139,10,(Q$140-'Indicator Data'!AY114)/(Q$140-Q$139)*10)),1))</f>
        <v>8.8000000000000007</v>
      </c>
      <c r="R112" s="2">
        <f>IF('Indicator Data'!AZ114="No data","x",ROUND(IF('Indicator Data'!AZ114&gt;R$140,0,IF('Indicator Data'!AZ114&lt;R$139,10,(R$140-'Indicator Data'!AZ114)/(R$140-R$139)*10)),1))</f>
        <v>10</v>
      </c>
      <c r="S112" s="3">
        <f t="shared" si="13"/>
        <v>9.4</v>
      </c>
      <c r="T112" s="2">
        <f>IF('Indicator Data'!X114="No data","x",ROUND(IF('Indicator Data'!X114&gt;T$140,0,IF('Indicator Data'!X114&lt;T$139,10,(T$140-'Indicator Data'!X114)/(T$140-T$139)*10)),1))</f>
        <v>9.9</v>
      </c>
      <c r="U112" s="2">
        <f>IF('Indicator Data'!Y114="No data","x",ROUND(IF('Indicator Data'!Y114&gt;U$140,0,IF('Indicator Data'!Y114&lt;U$139,10,(U$140-'Indicator Data'!Y114)/(U$140-U$139)*10)),1))</f>
        <v>1.8</v>
      </c>
      <c r="V112" s="2">
        <f>IF('Indicator Data'!Z114="No data","x",ROUND(IF('Indicator Data'!Z114&gt;V$140,0,IF('Indicator Data'!Z114&lt;V$139,10,(V$140-'Indicator Data'!Z114)/(V$140-V$139)*10)),1))</f>
        <v>7.5</v>
      </c>
      <c r="W112" s="2">
        <f>IF('Indicator Data'!AE114="No data","x",ROUND(IF('Indicator Data'!AE114&gt;W$140,0,IF('Indicator Data'!AE114&lt;W$139,10,(W$140-'Indicator Data'!AE114)/(W$140-W$139)*10)),1))</f>
        <v>9.8000000000000007</v>
      </c>
      <c r="X112" s="3">
        <f t="shared" si="14"/>
        <v>7.3</v>
      </c>
      <c r="Y112" s="5">
        <f t="shared" si="15"/>
        <v>7.9</v>
      </c>
      <c r="Z112" s="80"/>
    </row>
    <row r="113" spans="1:26" s="11" customFormat="1" x14ac:dyDescent="0.25">
      <c r="A113" s="11" t="s">
        <v>430</v>
      </c>
      <c r="B113" s="28" t="s">
        <v>16</v>
      </c>
      <c r="C113" s="28" t="s">
        <v>559</v>
      </c>
      <c r="D113" s="2">
        <f>IF('Indicator Data'!AR115="No data","x",ROUND(IF('Indicator Data'!AR115&gt;D$140,0,IF('Indicator Data'!AR115&lt;D$139,10,(D$140-'Indicator Data'!AR115)/(D$140-D$139)*10)),1))</f>
        <v>3.6</v>
      </c>
      <c r="E113" s="122">
        <f>('Indicator Data'!BE115+'Indicator Data'!BF115+'Indicator Data'!BG115)/'Indicator Data'!BD115*1000000</f>
        <v>0.13474480141977066</v>
      </c>
      <c r="F113" s="2">
        <f t="shared" si="8"/>
        <v>8.6999999999999993</v>
      </c>
      <c r="G113" s="3">
        <f t="shared" si="9"/>
        <v>6.2</v>
      </c>
      <c r="H113" s="2">
        <f>IF('Indicator Data'!AT115="No data","x",ROUND(IF('Indicator Data'!AT115&gt;H$140,0,IF('Indicator Data'!AT115&lt;H$139,10,(H$140-'Indicator Data'!AT115)/(H$140-H$139)*10)),1))</f>
        <v>5.5</v>
      </c>
      <c r="I113" s="2">
        <f>IF('Indicator Data'!AS115="No data","x",ROUND(IF('Indicator Data'!AS115&gt;I$140,0,IF('Indicator Data'!AS115&lt;I$139,10,(I$140-'Indicator Data'!AS115)/(I$140-I$139)*10)),1))</f>
        <v>5.9</v>
      </c>
      <c r="J113" s="3">
        <f t="shared" si="10"/>
        <v>5.7</v>
      </c>
      <c r="K113" s="5">
        <f t="shared" si="11"/>
        <v>6</v>
      </c>
      <c r="L113" s="2">
        <f>IF('Indicator Data'!AV115="No data","x",ROUND(IF('Indicator Data'!AV115^2&gt;L$140,0,IF('Indicator Data'!AV115^2&lt;L$139,10,(L$140-'Indicator Data'!AV115^2)/(L$140-L$139)*10)),1))</f>
        <v>6.5</v>
      </c>
      <c r="M113" s="2">
        <f>IF(OR('Indicator Data'!AU115=0,'Indicator Data'!AU115="No data"),"x",ROUND(IF('Indicator Data'!AU115&gt;M$140,0,IF('Indicator Data'!AU115&lt;M$139,10,(M$140-'Indicator Data'!AU115)/(M$140-M$139)*10)),1))</f>
        <v>1.2</v>
      </c>
      <c r="N113" s="2">
        <f>IF('Indicator Data'!AW115="No data","x",ROUND(IF('Indicator Data'!AW115&gt;N$140,0,IF('Indicator Data'!AW115&lt;N$139,10,(N$140-'Indicator Data'!AW115)/(N$140-N$139)*10)),1))</f>
        <v>7.4</v>
      </c>
      <c r="O113" s="2">
        <f>IF('Indicator Data'!AX115="No data","x",ROUND(IF('Indicator Data'!AX115&gt;O$140,0,IF('Indicator Data'!AX115&lt;O$139,10,(O$140-'Indicator Data'!AX115)/(O$140-O$139)*10)),1))</f>
        <v>5.2</v>
      </c>
      <c r="P113" s="3">
        <f t="shared" si="12"/>
        <v>5.0999999999999996</v>
      </c>
      <c r="Q113" s="2">
        <f>IF('Indicator Data'!AY115="No data","x",ROUND(IF('Indicator Data'!AY115&gt;Q$140,0,IF('Indicator Data'!AY115&lt;Q$139,10,(Q$140-'Indicator Data'!AY115)/(Q$140-Q$139)*10)),1))</f>
        <v>3.7</v>
      </c>
      <c r="R113" s="2">
        <f>IF('Indicator Data'!AZ115="No data","x",ROUND(IF('Indicator Data'!AZ115&gt;R$140,0,IF('Indicator Data'!AZ115&lt;R$139,10,(R$140-'Indicator Data'!AZ115)/(R$140-R$139)*10)),1))</f>
        <v>0.6</v>
      </c>
      <c r="S113" s="3">
        <f t="shared" si="13"/>
        <v>2.2000000000000002</v>
      </c>
      <c r="T113" s="2">
        <f>IF('Indicator Data'!X115="No data","x",ROUND(IF('Indicator Data'!X115&gt;T$140,0,IF('Indicator Data'!X115&lt;T$139,10,(T$140-'Indicator Data'!X115)/(T$140-T$139)*10)),1))</f>
        <v>9.9</v>
      </c>
      <c r="U113" s="2">
        <f>IF('Indicator Data'!Y115="No data","x",ROUND(IF('Indicator Data'!Y115&gt;U$140,0,IF('Indicator Data'!Y115&lt;U$139,10,(U$140-'Indicator Data'!Y115)/(U$140-U$139)*10)),1))</f>
        <v>0.3</v>
      </c>
      <c r="V113" s="2">
        <f>IF('Indicator Data'!Z115="No data","x",ROUND(IF('Indicator Data'!Z115&gt;V$140,0,IF('Indicator Data'!Z115&lt;V$139,10,(V$140-'Indicator Data'!Z115)/(V$140-V$139)*10)),1))</f>
        <v>2.2000000000000002</v>
      </c>
      <c r="W113" s="2">
        <f>IF('Indicator Data'!AE115="No data","x",ROUND(IF('Indicator Data'!AE115&gt;W$140,0,IF('Indicator Data'!AE115&lt;W$139,10,(W$140-'Indicator Data'!AE115)/(W$140-W$139)*10)),1))</f>
        <v>9.8000000000000007</v>
      </c>
      <c r="X113" s="3">
        <f t="shared" si="14"/>
        <v>5.6</v>
      </c>
      <c r="Y113" s="5">
        <f t="shared" si="15"/>
        <v>4.3</v>
      </c>
      <c r="Z113" s="80"/>
    </row>
    <row r="114" spans="1:26" s="11" customFormat="1" x14ac:dyDescent="0.25">
      <c r="A114" s="11" t="s">
        <v>431</v>
      </c>
      <c r="B114" s="28" t="s">
        <v>16</v>
      </c>
      <c r="C114" s="28" t="s">
        <v>560</v>
      </c>
      <c r="D114" s="2">
        <f>IF('Indicator Data'!AR116="No data","x",ROUND(IF('Indicator Data'!AR116&gt;D$140,0,IF('Indicator Data'!AR116&lt;D$139,10,(D$140-'Indicator Data'!AR116)/(D$140-D$139)*10)),1))</f>
        <v>3.6</v>
      </c>
      <c r="E114" s="122">
        <f>('Indicator Data'!BE116+'Indicator Data'!BF116+'Indicator Data'!BG116)/'Indicator Data'!BD116*1000000</f>
        <v>0.13474480141977066</v>
      </c>
      <c r="F114" s="2">
        <f t="shared" si="8"/>
        <v>8.6999999999999993</v>
      </c>
      <c r="G114" s="3">
        <f t="shared" si="9"/>
        <v>6.2</v>
      </c>
      <c r="H114" s="2">
        <f>IF('Indicator Data'!AT116="No data","x",ROUND(IF('Indicator Data'!AT116&gt;H$140,0,IF('Indicator Data'!AT116&lt;H$139,10,(H$140-'Indicator Data'!AT116)/(H$140-H$139)*10)),1))</f>
        <v>5.5</v>
      </c>
      <c r="I114" s="2">
        <f>IF('Indicator Data'!AS116="No data","x",ROUND(IF('Indicator Data'!AS116&gt;I$140,0,IF('Indicator Data'!AS116&lt;I$139,10,(I$140-'Indicator Data'!AS116)/(I$140-I$139)*10)),1))</f>
        <v>5.9</v>
      </c>
      <c r="J114" s="3">
        <f t="shared" si="10"/>
        <v>5.7</v>
      </c>
      <c r="K114" s="5">
        <f t="shared" si="11"/>
        <v>6</v>
      </c>
      <c r="L114" s="2">
        <f>IF('Indicator Data'!AV116="No data","x",ROUND(IF('Indicator Data'!AV116^2&gt;L$140,0,IF('Indicator Data'!AV116^2&lt;L$139,10,(L$140-'Indicator Data'!AV116^2)/(L$140-L$139)*10)),1))</f>
        <v>8.8000000000000007</v>
      </c>
      <c r="M114" s="2">
        <f>IF(OR('Indicator Data'!AU116=0,'Indicator Data'!AU116="No data"),"x",ROUND(IF('Indicator Data'!AU116&gt;M$140,0,IF('Indicator Data'!AU116&lt;M$139,10,(M$140-'Indicator Data'!AU116)/(M$140-M$139)*10)),1))</f>
        <v>6.1</v>
      </c>
      <c r="N114" s="2">
        <f>IF('Indicator Data'!AW116="No data","x",ROUND(IF('Indicator Data'!AW116&gt;N$140,0,IF('Indicator Data'!AW116&lt;N$139,10,(N$140-'Indicator Data'!AW116)/(N$140-N$139)*10)),1))</f>
        <v>7.4</v>
      </c>
      <c r="O114" s="2">
        <f>IF('Indicator Data'!AX116="No data","x",ROUND(IF('Indicator Data'!AX116&gt;O$140,0,IF('Indicator Data'!AX116&lt;O$139,10,(O$140-'Indicator Data'!AX116)/(O$140-O$139)*10)),1))</f>
        <v>5.2</v>
      </c>
      <c r="P114" s="3">
        <f t="shared" si="12"/>
        <v>6.9</v>
      </c>
      <c r="Q114" s="2">
        <f>IF('Indicator Data'!AY116="No data","x",ROUND(IF('Indicator Data'!AY116&gt;Q$140,0,IF('Indicator Data'!AY116&lt;Q$139,10,(Q$140-'Indicator Data'!AY116)/(Q$140-Q$139)*10)),1))</f>
        <v>8.8000000000000007</v>
      </c>
      <c r="R114" s="2">
        <f>IF('Indicator Data'!AZ116="No data","x",ROUND(IF('Indicator Data'!AZ116&gt;R$140,0,IF('Indicator Data'!AZ116&lt;R$139,10,(R$140-'Indicator Data'!AZ116)/(R$140-R$139)*10)),1))</f>
        <v>10</v>
      </c>
      <c r="S114" s="3">
        <f t="shared" si="13"/>
        <v>9.4</v>
      </c>
      <c r="T114" s="2">
        <f>IF('Indicator Data'!X116="No data","x",ROUND(IF('Indicator Data'!X116&gt;T$140,0,IF('Indicator Data'!X116&lt;T$139,10,(T$140-'Indicator Data'!X116)/(T$140-T$139)*10)),1))</f>
        <v>9.9</v>
      </c>
      <c r="U114" s="2">
        <f>IF('Indicator Data'!Y116="No data","x",ROUND(IF('Indicator Data'!Y116&gt;U$140,0,IF('Indicator Data'!Y116&lt;U$139,10,(U$140-'Indicator Data'!Y116)/(U$140-U$139)*10)),1))</f>
        <v>1.8</v>
      </c>
      <c r="V114" s="2">
        <f>IF('Indicator Data'!Z116="No data","x",ROUND(IF('Indicator Data'!Z116&gt;V$140,0,IF('Indicator Data'!Z116&lt;V$139,10,(V$140-'Indicator Data'!Z116)/(V$140-V$139)*10)),1))</f>
        <v>7.5</v>
      </c>
      <c r="W114" s="2">
        <f>IF('Indicator Data'!AE116="No data","x",ROUND(IF('Indicator Data'!AE116&gt;W$140,0,IF('Indicator Data'!AE116&lt;W$139,10,(W$140-'Indicator Data'!AE116)/(W$140-W$139)*10)),1))</f>
        <v>9.8000000000000007</v>
      </c>
      <c r="X114" s="3">
        <f t="shared" si="14"/>
        <v>7.3</v>
      </c>
      <c r="Y114" s="5">
        <f t="shared" si="15"/>
        <v>7.9</v>
      </c>
      <c r="Z114" s="80"/>
    </row>
    <row r="115" spans="1:26" s="11" customFormat="1" x14ac:dyDescent="0.25">
      <c r="A115" s="11" t="s">
        <v>433</v>
      </c>
      <c r="B115" s="28" t="s">
        <v>4</v>
      </c>
      <c r="C115" s="28" t="s">
        <v>562</v>
      </c>
      <c r="D115" s="2" t="str">
        <f>IF('Indicator Data'!AR117="No data","x",ROUND(IF('Indicator Data'!AR117&gt;D$140,0,IF('Indicator Data'!AR117&lt;D$139,10,(D$140-'Indicator Data'!AR117)/(D$140-D$139)*10)),1))</f>
        <v>x</v>
      </c>
      <c r="E115" s="122">
        <f>('Indicator Data'!BE117+'Indicator Data'!BF117+'Indicator Data'!BG117)/'Indicator Data'!BD117*1000000</f>
        <v>8.3966665254565462E-2</v>
      </c>
      <c r="F115" s="2">
        <f t="shared" si="8"/>
        <v>9.1999999999999993</v>
      </c>
      <c r="G115" s="3">
        <f t="shared" si="9"/>
        <v>9.1999999999999993</v>
      </c>
      <c r="H115" s="2">
        <f>IF('Indicator Data'!AT117="No data","x",ROUND(IF('Indicator Data'!AT117&gt;H$140,0,IF('Indicator Data'!AT117&lt;H$139,10,(H$140-'Indicator Data'!AT117)/(H$140-H$139)*10)),1))</f>
        <v>8</v>
      </c>
      <c r="I115" s="2">
        <f>IF('Indicator Data'!AS117="No data","x",ROUND(IF('Indicator Data'!AS117&gt;I$140,0,IF('Indicator Data'!AS117&lt;I$139,10,(I$140-'Indicator Data'!AS117)/(I$140-I$139)*10)),1))</f>
        <v>8</v>
      </c>
      <c r="J115" s="3">
        <f t="shared" si="10"/>
        <v>8</v>
      </c>
      <c r="K115" s="5">
        <f t="shared" si="11"/>
        <v>8.6</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9.5</v>
      </c>
      <c r="N115" s="2">
        <f>IF('Indicator Data'!AW117="No data","x",ROUND(IF('Indicator Data'!AW117&gt;N$140,0,IF('Indicator Data'!AW117&lt;N$139,10,(N$140-'Indicator Data'!AW117)/(N$140-N$139)*10)),1))</f>
        <v>9.5</v>
      </c>
      <c r="O115" s="2">
        <f>IF('Indicator Data'!AX117="No data","x",ROUND(IF('Indicator Data'!AX117&gt;O$140,0,IF('Indicator Data'!AX117&lt;O$139,10,(O$140-'Indicator Data'!AX117)/(O$140-O$139)*10)),1))</f>
        <v>8.1</v>
      </c>
      <c r="P115" s="3">
        <f t="shared" si="12"/>
        <v>9.3000000000000007</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2.5</v>
      </c>
      <c r="S115" s="3">
        <f t="shared" si="13"/>
        <v>6.3</v>
      </c>
      <c r="T115" s="2">
        <f>IF('Indicator Data'!X117="No data","x",ROUND(IF('Indicator Data'!X117&gt;T$140,0,IF('Indicator Data'!X117&lt;T$139,10,(T$140-'Indicator Data'!X117)/(T$140-T$139)*10)),1))</f>
        <v>9.9</v>
      </c>
      <c r="U115" s="2">
        <f>IF('Indicator Data'!Y117="No data","x",ROUND(IF('Indicator Data'!Y117&gt;U$140,0,IF('Indicator Data'!Y117&lt;U$139,10,(U$140-'Indicator Data'!Y117)/(U$140-U$139)*10)),1))</f>
        <v>7.4</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9.8000000000000007</v>
      </c>
      <c r="X115" s="3">
        <f t="shared" si="14"/>
        <v>9.3000000000000007</v>
      </c>
      <c r="Y115" s="5">
        <f t="shared" si="15"/>
        <v>8.3000000000000007</v>
      </c>
      <c r="Z115" s="80"/>
    </row>
    <row r="116" spans="1:26" s="11" customFormat="1" x14ac:dyDescent="0.25">
      <c r="A116" s="11" t="s">
        <v>432</v>
      </c>
      <c r="B116" s="28" t="s">
        <v>4</v>
      </c>
      <c r="C116" s="28" t="s">
        <v>561</v>
      </c>
      <c r="D116" s="2" t="str">
        <f>IF('Indicator Data'!AR118="No data","x",ROUND(IF('Indicator Data'!AR118&gt;D$140,0,IF('Indicator Data'!AR118&lt;D$139,10,(D$140-'Indicator Data'!AR118)/(D$140-D$139)*10)),1))</f>
        <v>x</v>
      </c>
      <c r="E116" s="122">
        <f>('Indicator Data'!BE118+'Indicator Data'!BF118+'Indicator Data'!BG118)/'Indicator Data'!BD118*1000000</f>
        <v>8.3966665254565462E-2</v>
      </c>
      <c r="F116" s="2">
        <f t="shared" si="8"/>
        <v>9.1999999999999993</v>
      </c>
      <c r="G116" s="3">
        <f t="shared" si="9"/>
        <v>9.1999999999999993</v>
      </c>
      <c r="H116" s="2">
        <f>IF('Indicator Data'!AT118="No data","x",ROUND(IF('Indicator Data'!AT118&gt;H$140,0,IF('Indicator Data'!AT118&lt;H$139,10,(H$140-'Indicator Data'!AT118)/(H$140-H$139)*10)),1))</f>
        <v>8</v>
      </c>
      <c r="I116" s="2">
        <f>IF('Indicator Data'!AS118="No data","x",ROUND(IF('Indicator Data'!AS118&gt;I$140,0,IF('Indicator Data'!AS118&lt;I$139,10,(I$140-'Indicator Data'!AS118)/(I$140-I$139)*10)),1))</f>
        <v>8</v>
      </c>
      <c r="J116" s="3">
        <f t="shared" si="10"/>
        <v>8</v>
      </c>
      <c r="K116" s="5">
        <f t="shared" si="11"/>
        <v>8.6</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9.8000000000000007</v>
      </c>
      <c r="N116" s="2">
        <f>IF('Indicator Data'!AW118="No data","x",ROUND(IF('Indicator Data'!AW118&gt;N$140,0,IF('Indicator Data'!AW118&lt;N$139,10,(N$140-'Indicator Data'!AW118)/(N$140-N$139)*10)),1))</f>
        <v>9.5</v>
      </c>
      <c r="O116" s="2">
        <f>IF('Indicator Data'!AX118="No data","x",ROUND(IF('Indicator Data'!AX118&gt;O$140,0,IF('Indicator Data'!AX118&lt;O$139,10,(O$140-'Indicator Data'!AX118)/(O$140-O$139)*10)),1))</f>
        <v>8.1</v>
      </c>
      <c r="P116" s="3">
        <f t="shared" si="12"/>
        <v>9.4</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7.8</v>
      </c>
      <c r="S116" s="3">
        <f t="shared" si="13"/>
        <v>8.9</v>
      </c>
      <c r="T116" s="2">
        <f>IF('Indicator Data'!X118="No data","x",ROUND(IF('Indicator Data'!X118&gt;T$140,0,IF('Indicator Data'!X118&lt;T$139,10,(T$140-'Indicator Data'!X118)/(T$140-T$139)*10)),1))</f>
        <v>9.9</v>
      </c>
      <c r="U116" s="2">
        <f>IF('Indicator Data'!Y118="No data","x",ROUND(IF('Indicator Data'!Y118&gt;U$140,0,IF('Indicator Data'!Y118&lt;U$139,10,(U$140-'Indicator Data'!Y118)/(U$140-U$139)*10)),1))</f>
        <v>9.6</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9.8000000000000007</v>
      </c>
      <c r="X116" s="3">
        <f t="shared" si="14"/>
        <v>9.8000000000000007</v>
      </c>
      <c r="Y116" s="5">
        <f t="shared" si="15"/>
        <v>9.4</v>
      </c>
      <c r="Z116" s="80"/>
    </row>
    <row r="117" spans="1:26" s="11" customFormat="1" x14ac:dyDescent="0.25">
      <c r="A117" s="11" t="s">
        <v>434</v>
      </c>
      <c r="B117" s="28" t="s">
        <v>4</v>
      </c>
      <c r="C117" s="28" t="s">
        <v>563</v>
      </c>
      <c r="D117" s="2" t="str">
        <f>IF('Indicator Data'!AR119="No data","x",ROUND(IF('Indicator Data'!AR119&gt;D$140,0,IF('Indicator Data'!AR119&lt;D$139,10,(D$140-'Indicator Data'!AR119)/(D$140-D$139)*10)),1))</f>
        <v>x</v>
      </c>
      <c r="E117" s="122">
        <f>('Indicator Data'!BE119+'Indicator Data'!BF119+'Indicator Data'!BG119)/'Indicator Data'!BD119*1000000</f>
        <v>8.3966665254565462E-2</v>
      </c>
      <c r="F117" s="2">
        <f t="shared" si="8"/>
        <v>9.1999999999999993</v>
      </c>
      <c r="G117" s="3">
        <f t="shared" si="9"/>
        <v>9.1999999999999993</v>
      </c>
      <c r="H117" s="2">
        <f>IF('Indicator Data'!AT119="No data","x",ROUND(IF('Indicator Data'!AT119&gt;H$140,0,IF('Indicator Data'!AT119&lt;H$139,10,(H$140-'Indicator Data'!AT119)/(H$140-H$139)*10)),1))</f>
        <v>8</v>
      </c>
      <c r="I117" s="2">
        <f>IF('Indicator Data'!AS119="No data","x",ROUND(IF('Indicator Data'!AS119&gt;I$140,0,IF('Indicator Data'!AS119&lt;I$139,10,(I$140-'Indicator Data'!AS119)/(I$140-I$139)*10)),1))</f>
        <v>8</v>
      </c>
      <c r="J117" s="3">
        <f t="shared" si="10"/>
        <v>8</v>
      </c>
      <c r="K117" s="5">
        <f t="shared" si="11"/>
        <v>8.6</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8.1</v>
      </c>
      <c r="N117" s="2">
        <f>IF('Indicator Data'!AW119="No data","x",ROUND(IF('Indicator Data'!AW119&gt;N$140,0,IF('Indicator Data'!AW119&lt;N$139,10,(N$140-'Indicator Data'!AW119)/(N$140-N$139)*10)),1))</f>
        <v>9.5</v>
      </c>
      <c r="O117" s="2">
        <f>IF('Indicator Data'!AX119="No data","x",ROUND(IF('Indicator Data'!AX119&gt;O$140,0,IF('Indicator Data'!AX119&lt;O$139,10,(O$140-'Indicator Data'!AX119)/(O$140-O$139)*10)),1))</f>
        <v>8.1</v>
      </c>
      <c r="P117" s="3">
        <f t="shared" si="12"/>
        <v>8.9</v>
      </c>
      <c r="Q117" s="2">
        <f>IF('Indicator Data'!AY119="No data","x",ROUND(IF('Indicator Data'!AY119&gt;Q$140,0,IF('Indicator Data'!AY119&lt;Q$139,10,(Q$140-'Indicator Data'!AY119)/(Q$140-Q$139)*10)),1))</f>
        <v>9.9</v>
      </c>
      <c r="R117" s="2">
        <f>IF('Indicator Data'!AZ119="No data","x",ROUND(IF('Indicator Data'!AZ119&gt;R$140,0,IF('Indicator Data'!AZ119&lt;R$139,10,(R$140-'Indicator Data'!AZ119)/(R$140-R$139)*10)),1))</f>
        <v>10</v>
      </c>
      <c r="S117" s="3">
        <f t="shared" si="13"/>
        <v>10</v>
      </c>
      <c r="T117" s="2">
        <f>IF('Indicator Data'!X119="No data","x",ROUND(IF('Indicator Data'!X119&gt;T$140,0,IF('Indicator Data'!X119&lt;T$139,10,(T$140-'Indicator Data'!X119)/(T$140-T$139)*10)),1))</f>
        <v>9.9</v>
      </c>
      <c r="U117" s="2">
        <f>IF('Indicator Data'!Y119="No data","x",ROUND(IF('Indicator Data'!Y119&gt;U$140,0,IF('Indicator Data'!Y119&lt;U$139,10,(U$140-'Indicator Data'!Y119)/(U$140-U$139)*10)),1))</f>
        <v>9.1999999999999993</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9.8000000000000007</v>
      </c>
      <c r="X117" s="3">
        <f t="shared" si="14"/>
        <v>9.6999999999999993</v>
      </c>
      <c r="Y117" s="5">
        <f t="shared" si="15"/>
        <v>9.5</v>
      </c>
      <c r="Z117" s="80"/>
    </row>
    <row r="118" spans="1:26" s="11" customFormat="1" x14ac:dyDescent="0.25">
      <c r="A118" s="11" t="s">
        <v>435</v>
      </c>
      <c r="B118" s="28" t="s">
        <v>4</v>
      </c>
      <c r="C118" s="28" t="s">
        <v>564</v>
      </c>
      <c r="D118" s="2" t="str">
        <f>IF('Indicator Data'!AR120="No data","x",ROUND(IF('Indicator Data'!AR120&gt;D$140,0,IF('Indicator Data'!AR120&lt;D$139,10,(D$140-'Indicator Data'!AR120)/(D$140-D$139)*10)),1))</f>
        <v>x</v>
      </c>
      <c r="E118" s="122">
        <f>('Indicator Data'!BE120+'Indicator Data'!BF120+'Indicator Data'!BG120)/'Indicator Data'!BD120*1000000</f>
        <v>8.3966665254565462E-2</v>
      </c>
      <c r="F118" s="2">
        <f t="shared" si="8"/>
        <v>9.1999999999999993</v>
      </c>
      <c r="G118" s="3">
        <f t="shared" si="9"/>
        <v>9.1999999999999993</v>
      </c>
      <c r="H118" s="2">
        <f>IF('Indicator Data'!AT120="No data","x",ROUND(IF('Indicator Data'!AT120&gt;H$140,0,IF('Indicator Data'!AT120&lt;H$139,10,(H$140-'Indicator Data'!AT120)/(H$140-H$139)*10)),1))</f>
        <v>8</v>
      </c>
      <c r="I118" s="2">
        <f>IF('Indicator Data'!AS120="No data","x",ROUND(IF('Indicator Data'!AS120&gt;I$140,0,IF('Indicator Data'!AS120&lt;I$139,10,(I$140-'Indicator Data'!AS120)/(I$140-I$139)*10)),1))</f>
        <v>8</v>
      </c>
      <c r="J118" s="3">
        <f t="shared" si="10"/>
        <v>8</v>
      </c>
      <c r="K118" s="5">
        <f t="shared" si="11"/>
        <v>8.6</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9.9</v>
      </c>
      <c r="N118" s="2">
        <f>IF('Indicator Data'!AW120="No data","x",ROUND(IF('Indicator Data'!AW120&gt;N$140,0,IF('Indicator Data'!AW120&lt;N$139,10,(N$140-'Indicator Data'!AW120)/(N$140-N$139)*10)),1))</f>
        <v>9.5</v>
      </c>
      <c r="O118" s="2">
        <f>IF('Indicator Data'!AX120="No data","x",ROUND(IF('Indicator Data'!AX120&gt;O$140,0,IF('Indicator Data'!AX120&lt;O$139,10,(O$140-'Indicator Data'!AX120)/(O$140-O$139)*10)),1))</f>
        <v>8.1</v>
      </c>
      <c r="P118" s="3">
        <f t="shared" si="12"/>
        <v>9.4</v>
      </c>
      <c r="Q118" s="2">
        <f>IF('Indicator Data'!AY120="No data","x",ROUND(IF('Indicator Data'!AY120&gt;Q$140,0,IF('Indicator Data'!AY120&lt;Q$139,10,(Q$140-'Indicator Data'!AY120)/(Q$140-Q$139)*10)),1))</f>
        <v>10</v>
      </c>
      <c r="R118" s="2">
        <f>IF('Indicator Data'!AZ120="No data","x",ROUND(IF('Indicator Data'!AZ120&gt;R$140,0,IF('Indicator Data'!AZ120&lt;R$139,10,(R$140-'Indicator Data'!AZ120)/(R$140-R$139)*10)),1))</f>
        <v>2.9</v>
      </c>
      <c r="S118" s="3">
        <f t="shared" si="13"/>
        <v>6.5</v>
      </c>
      <c r="T118" s="2">
        <f>IF('Indicator Data'!X120="No data","x",ROUND(IF('Indicator Data'!X120&gt;T$140,0,IF('Indicator Data'!X120&lt;T$139,10,(T$140-'Indicator Data'!X120)/(T$140-T$139)*10)),1))</f>
        <v>9.9</v>
      </c>
      <c r="U118" s="2">
        <f>IF('Indicator Data'!Y120="No data","x",ROUND(IF('Indicator Data'!Y120&gt;U$140,0,IF('Indicator Data'!Y120&lt;U$139,10,(U$140-'Indicator Data'!Y120)/(U$140-U$139)*10)),1))</f>
        <v>9.6999999999999993</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9.8000000000000007</v>
      </c>
      <c r="X118" s="3">
        <f t="shared" si="14"/>
        <v>9.9</v>
      </c>
      <c r="Y118" s="5">
        <f t="shared" si="15"/>
        <v>8.6</v>
      </c>
      <c r="Z118" s="80"/>
    </row>
    <row r="119" spans="1:26" s="11" customFormat="1" x14ac:dyDescent="0.25">
      <c r="A119" s="11" t="s">
        <v>745</v>
      </c>
      <c r="B119" s="28" t="s">
        <v>4</v>
      </c>
      <c r="C119" s="28" t="s">
        <v>747</v>
      </c>
      <c r="D119" s="2" t="str">
        <f>IF('Indicator Data'!AR121="No data","x",ROUND(IF('Indicator Data'!AR121&gt;D$140,0,IF('Indicator Data'!AR121&lt;D$139,10,(D$140-'Indicator Data'!AR121)/(D$140-D$139)*10)),1))</f>
        <v>x</v>
      </c>
      <c r="E119" s="122">
        <f>('Indicator Data'!BE121+'Indicator Data'!BF121+'Indicator Data'!BG121)/'Indicator Data'!BD121*1000000</f>
        <v>8.3966665254565462E-2</v>
      </c>
      <c r="F119" s="2">
        <f t="shared" si="8"/>
        <v>9.1999999999999993</v>
      </c>
      <c r="G119" s="3">
        <f t="shared" si="9"/>
        <v>9.1999999999999993</v>
      </c>
      <c r="H119" s="2">
        <f>IF('Indicator Data'!AT121="No data","x",ROUND(IF('Indicator Data'!AT121&gt;H$140,0,IF('Indicator Data'!AT121&lt;H$139,10,(H$140-'Indicator Data'!AT121)/(H$140-H$139)*10)),1))</f>
        <v>8</v>
      </c>
      <c r="I119" s="2">
        <f>IF('Indicator Data'!AS121="No data","x",ROUND(IF('Indicator Data'!AS121&gt;I$140,0,IF('Indicator Data'!AS121&lt;I$139,10,(I$140-'Indicator Data'!AS121)/(I$140-I$139)*10)),1))</f>
        <v>8</v>
      </c>
      <c r="J119" s="3">
        <f t="shared" si="10"/>
        <v>8</v>
      </c>
      <c r="K119" s="5">
        <f t="shared" si="11"/>
        <v>8.6</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9.1</v>
      </c>
      <c r="N119" s="2">
        <f>IF('Indicator Data'!AW121="No data","x",ROUND(IF('Indicator Data'!AW121&gt;N$140,0,IF('Indicator Data'!AW121&lt;N$139,10,(N$140-'Indicator Data'!AW121)/(N$140-N$139)*10)),1))</f>
        <v>9.5</v>
      </c>
      <c r="O119" s="2">
        <f>IF('Indicator Data'!AX121="No data","x",ROUND(IF('Indicator Data'!AX121&gt;O$140,0,IF('Indicator Data'!AX121&lt;O$139,10,(O$140-'Indicator Data'!AX121)/(O$140-O$139)*10)),1))</f>
        <v>8.1</v>
      </c>
      <c r="P119" s="3">
        <f t="shared" si="12"/>
        <v>9.1999999999999993</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9.9</v>
      </c>
      <c r="U119" s="2">
        <f>IF('Indicator Data'!Y121="No data","x",ROUND(IF('Indicator Data'!Y121&gt;U$140,0,IF('Indicator Data'!Y121&lt;U$139,10,(U$140-'Indicator Data'!Y121)/(U$140-U$139)*10)),1))</f>
        <v>8.4</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9.8000000000000007</v>
      </c>
      <c r="X119" s="3">
        <f t="shared" si="14"/>
        <v>9.5</v>
      </c>
      <c r="Y119" s="5">
        <f t="shared" si="15"/>
        <v>9.6</v>
      </c>
      <c r="Z119" s="80"/>
    </row>
    <row r="120" spans="1:26" s="11" customFormat="1" x14ac:dyDescent="0.25">
      <c r="A120" s="11" t="s">
        <v>746</v>
      </c>
      <c r="B120" s="28" t="s">
        <v>4</v>
      </c>
      <c r="C120" s="28" t="s">
        <v>748</v>
      </c>
      <c r="D120" s="2" t="str">
        <f>IF('Indicator Data'!AR122="No data","x",ROUND(IF('Indicator Data'!AR122&gt;D$140,0,IF('Indicator Data'!AR122&lt;D$139,10,(D$140-'Indicator Data'!AR122)/(D$140-D$139)*10)),1))</f>
        <v>x</v>
      </c>
      <c r="E120" s="122">
        <f>('Indicator Data'!BE122+'Indicator Data'!BF122+'Indicator Data'!BG122)/'Indicator Data'!BD122*1000000</f>
        <v>8.3966665254565462E-2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8</v>
      </c>
      <c r="I120" s="2">
        <f>IF('Indicator Data'!AS122="No data","x",ROUND(IF('Indicator Data'!AS122&gt;I$140,0,IF('Indicator Data'!AS122&lt;I$139,10,(I$140-'Indicator Data'!AS122)/(I$140-I$139)*10)),1))</f>
        <v>8</v>
      </c>
      <c r="J120" s="3">
        <f>IF(AND(H120="x",I120="x"),"x",ROUND(AVERAGE(H120,I120),1))</f>
        <v>8</v>
      </c>
      <c r="K120" s="5">
        <f>ROUND(AVERAGE(G120,J120),1)</f>
        <v>8.6</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9.1</v>
      </c>
      <c r="N120" s="2">
        <f>IF('Indicator Data'!AW122="No data","x",ROUND(IF('Indicator Data'!AW122&gt;N$140,0,IF('Indicator Data'!AW122&lt;N$139,10,(N$140-'Indicator Data'!AW122)/(N$140-N$139)*10)),1))</f>
        <v>9.5</v>
      </c>
      <c r="O120" s="2">
        <f>IF('Indicator Data'!AX122="No data","x",ROUND(IF('Indicator Data'!AX122&gt;O$140,0,IF('Indicator Data'!AX122&lt;O$139,10,(O$140-'Indicator Data'!AX122)/(O$140-O$139)*10)),1))</f>
        <v>8.1</v>
      </c>
      <c r="P120" s="3">
        <f>IF(AND(L120="x",M120="x",N120="x",O120="x"),"x",ROUND(AVERAGE(L120,M120,N120,O120),1))</f>
        <v>9.1999999999999993</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9.9</v>
      </c>
      <c r="U120" s="2">
        <f>IF('Indicator Data'!Y122="No data","x",ROUND(IF('Indicator Data'!Y122&gt;U$140,0,IF('Indicator Data'!Y122&lt;U$139,10,(U$140-'Indicator Data'!Y122)/(U$140-U$139)*10)),1))</f>
        <v>8.4</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9.8000000000000007</v>
      </c>
      <c r="X120" s="3">
        <f>IF(AND(T120="x",V120="x",W120="x"),"x",ROUND(AVERAGE(T120,V120,W120,U120),1))</f>
        <v>9.5</v>
      </c>
      <c r="Y120" s="5">
        <f>ROUND(AVERAGE(S120,P120,X120),1)</f>
        <v>9.6</v>
      </c>
      <c r="Z120" s="80"/>
    </row>
    <row r="121" spans="1:26" s="11" customFormat="1" x14ac:dyDescent="0.25">
      <c r="A121" s="11" t="s">
        <v>436</v>
      </c>
      <c r="B121" s="28" t="s">
        <v>4</v>
      </c>
      <c r="C121" s="28" t="s">
        <v>565</v>
      </c>
      <c r="D121" s="2" t="str">
        <f>IF('Indicator Data'!AR123="No data","x",ROUND(IF('Indicator Data'!AR123&gt;D$140,0,IF('Indicator Data'!AR123&lt;D$139,10,(D$140-'Indicator Data'!AR123)/(D$140-D$139)*10)),1))</f>
        <v>x</v>
      </c>
      <c r="E121" s="122">
        <f>('Indicator Data'!BE123+'Indicator Data'!BF123+'Indicator Data'!BG123)/'Indicator Data'!BD123*1000000</f>
        <v>8.3966665254565462E-2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8</v>
      </c>
      <c r="I121" s="2">
        <f>IF('Indicator Data'!AS123="No data","x",ROUND(IF('Indicator Data'!AS123&gt;I$140,0,IF('Indicator Data'!AS123&lt;I$139,10,(I$140-'Indicator Data'!AS123)/(I$140-I$139)*10)),1))</f>
        <v>8</v>
      </c>
      <c r="J121" s="3">
        <f>IF(AND(H121="x",I121="x"),"x",ROUND(AVERAGE(H121,I121),1))</f>
        <v>8</v>
      </c>
      <c r="K121" s="5">
        <f>ROUND(AVERAGE(G121,J121),1)</f>
        <v>8.6</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9.3000000000000007</v>
      </c>
      <c r="N121" s="2">
        <f>IF('Indicator Data'!AW123="No data","x",ROUND(IF('Indicator Data'!AW123&gt;N$140,0,IF('Indicator Data'!AW123&lt;N$139,10,(N$140-'Indicator Data'!AW123)/(N$140-N$139)*10)),1))</f>
        <v>9.5</v>
      </c>
      <c r="O121" s="2">
        <f>IF('Indicator Data'!AX123="No data","x",ROUND(IF('Indicator Data'!AX123&gt;O$140,0,IF('Indicator Data'!AX123&lt;O$139,10,(O$140-'Indicator Data'!AX123)/(O$140-O$139)*10)),1))</f>
        <v>8.1</v>
      </c>
      <c r="P121" s="3">
        <f>IF(AND(L121="x",M121="x",N121="x",O121="x"),"x",ROUND(AVERAGE(L121,M121,N121,O121),1))</f>
        <v>9.1999999999999993</v>
      </c>
      <c r="Q121" s="2">
        <f>IF('Indicator Data'!AY123="No data","x",ROUND(IF('Indicator Data'!AY123&gt;Q$140,0,IF('Indicator Data'!AY123&lt;Q$139,10,(Q$140-'Indicator Data'!AY123)/(Q$140-Q$139)*10)),1))</f>
        <v>10</v>
      </c>
      <c r="R121" s="2">
        <f>IF('Indicator Data'!AZ123="No data","x",ROUND(IF('Indicator Data'!AZ123&gt;R$140,0,IF('Indicator Data'!AZ123&lt;R$139,10,(R$140-'Indicator Data'!AZ123)/(R$140-R$139)*10)),1))</f>
        <v>8.6999999999999993</v>
      </c>
      <c r="S121" s="3">
        <f>IF(AND(Q121="x",R121="x"),"x",ROUND(AVERAGE(R121,Q121),1))</f>
        <v>9.4</v>
      </c>
      <c r="T121" s="2">
        <f>IF('Indicator Data'!X123="No data","x",ROUND(IF('Indicator Data'!X123&gt;T$140,0,IF('Indicator Data'!X123&lt;T$139,10,(T$140-'Indicator Data'!X123)/(T$140-T$139)*10)),1))</f>
        <v>9.9</v>
      </c>
      <c r="U121" s="2">
        <f>IF('Indicator Data'!Y123="No data","x",ROUND(IF('Indicator Data'!Y123&gt;U$140,0,IF('Indicator Data'!Y123&lt;U$139,10,(U$140-'Indicator Data'!Y123)/(U$140-U$139)*10)),1))</f>
        <v>6.4</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9.8000000000000007</v>
      </c>
      <c r="X121" s="3">
        <f>IF(AND(T121="x",V121="x",W121="x"),"x",ROUND(AVERAGE(T121,V121,W121,U121),1))</f>
        <v>8.9</v>
      </c>
      <c r="Y121" s="5">
        <f>ROUND(AVERAGE(S121,P121,X121),1)</f>
        <v>9.1999999999999993</v>
      </c>
      <c r="Z121" s="80"/>
    </row>
    <row r="122" spans="1:26" s="11" customFormat="1" x14ac:dyDescent="0.25">
      <c r="A122" s="11" t="s">
        <v>437</v>
      </c>
      <c r="B122" s="28" t="s">
        <v>4</v>
      </c>
      <c r="C122" s="28" t="s">
        <v>566</v>
      </c>
      <c r="D122" s="2" t="str">
        <f>IF('Indicator Data'!AR124="No data","x",ROUND(IF('Indicator Data'!AR124&gt;D$140,0,IF('Indicator Data'!AR124&lt;D$139,10,(D$140-'Indicator Data'!AR124)/(D$140-D$139)*10)),1))</f>
        <v>x</v>
      </c>
      <c r="E122" s="122">
        <f>('Indicator Data'!BE124+'Indicator Data'!BF124+'Indicator Data'!BG124)/'Indicator Data'!BD124*1000000</f>
        <v>8.3966665254565462E-2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8</v>
      </c>
      <c r="I122" s="2">
        <f>IF('Indicator Data'!AS124="No data","x",ROUND(IF('Indicator Data'!AS124&gt;I$140,0,IF('Indicator Data'!AS124&lt;I$139,10,(I$140-'Indicator Data'!AS124)/(I$140-I$139)*10)),1))</f>
        <v>8</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9.6999999999999993</v>
      </c>
      <c r="N122" s="2">
        <f>IF('Indicator Data'!AW124="No data","x",ROUND(IF('Indicator Data'!AW124&gt;N$140,0,IF('Indicator Data'!AW124&lt;N$139,10,(N$140-'Indicator Data'!AW124)/(N$140-N$139)*10)),1))</f>
        <v>9.5</v>
      </c>
      <c r="O122" s="2">
        <f>IF('Indicator Data'!AX124="No data","x",ROUND(IF('Indicator Data'!AX124&gt;O$140,0,IF('Indicator Data'!AX124&lt;O$139,10,(O$140-'Indicator Data'!AX124)/(O$140-O$139)*10)),1))</f>
        <v>8.1</v>
      </c>
      <c r="P122" s="3">
        <f t="shared" ref="P122:P137" si="20">IF(AND(L122="x",M122="x",N122="x",O122="x"),"x",ROUND(AVERAGE(L122,M122,N122,O122),1))</f>
        <v>9.3000000000000007</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1.1000000000000001</v>
      </c>
      <c r="S122" s="3">
        <f t="shared" ref="S122:S137" si="21">IF(AND(Q122="x",R122="x"),"x",ROUND(AVERAGE(R122,Q122),1))</f>
        <v>5.6</v>
      </c>
      <c r="T122" s="2">
        <f>IF('Indicator Data'!X124="No data","x",ROUND(IF('Indicator Data'!X124&gt;T$140,0,IF('Indicator Data'!X124&lt;T$139,10,(T$140-'Indicator Data'!X124)/(T$140-T$139)*10)),1))</f>
        <v>9.9</v>
      </c>
      <c r="U122" s="2">
        <f>IF('Indicator Data'!Y124="No data","x",ROUND(IF('Indicator Data'!Y124&gt;U$140,0,IF('Indicator Data'!Y124&lt;U$139,10,(U$140-'Indicator Data'!Y124)/(U$140-U$139)*10)),1))</f>
        <v>6.2</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9.8000000000000007</v>
      </c>
      <c r="X122" s="3">
        <f t="shared" ref="X122:X137" si="22">IF(AND(T122="x",V122="x",W122="x"),"x",ROUND(AVERAGE(T122,V122,W122,U122),1))</f>
        <v>9</v>
      </c>
      <c r="Y122" s="5">
        <f t="shared" ref="Y122:Y137" si="23">ROUND(AVERAGE(S122,P122,X122),1)</f>
        <v>8</v>
      </c>
      <c r="Z122" s="80"/>
    </row>
    <row r="123" spans="1:26" s="11" customFormat="1" x14ac:dyDescent="0.25">
      <c r="A123" s="11" t="s">
        <v>438</v>
      </c>
      <c r="B123" s="28" t="s">
        <v>4</v>
      </c>
      <c r="C123" s="28" t="s">
        <v>567</v>
      </c>
      <c r="D123" s="2" t="str">
        <f>IF('Indicator Data'!AR125="No data","x",ROUND(IF('Indicator Data'!AR125&gt;D$140,0,IF('Indicator Data'!AR125&lt;D$139,10,(D$140-'Indicator Data'!AR125)/(D$140-D$139)*10)),1))</f>
        <v>x</v>
      </c>
      <c r="E123" s="122">
        <f>('Indicator Data'!BE125+'Indicator Data'!BF125+'Indicator Data'!BG125)/'Indicator Data'!BD125*1000000</f>
        <v>8.3966665254565462E-2</v>
      </c>
      <c r="F123" s="2">
        <f t="shared" si="16"/>
        <v>9.1999999999999993</v>
      </c>
      <c r="G123" s="3">
        <f t="shared" si="17"/>
        <v>9.1999999999999993</v>
      </c>
      <c r="H123" s="2">
        <f>IF('Indicator Data'!AT125="No data","x",ROUND(IF('Indicator Data'!AT125&gt;H$140,0,IF('Indicator Data'!AT125&lt;H$139,10,(H$140-'Indicator Data'!AT125)/(H$140-H$139)*10)),1))</f>
        <v>8</v>
      </c>
      <c r="I123" s="2">
        <f>IF('Indicator Data'!AS125="No data","x",ROUND(IF('Indicator Data'!AS125&gt;I$140,0,IF('Indicator Data'!AS125&lt;I$139,10,(I$140-'Indicator Data'!AS125)/(I$140-I$139)*10)),1))</f>
        <v>8</v>
      </c>
      <c r="J123" s="3">
        <f t="shared" si="18"/>
        <v>8</v>
      </c>
      <c r="K123" s="5">
        <f t="shared" si="19"/>
        <v>8.6</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9.6999999999999993</v>
      </c>
      <c r="N123" s="2">
        <f>IF('Indicator Data'!AW125="No data","x",ROUND(IF('Indicator Data'!AW125&gt;N$140,0,IF('Indicator Data'!AW125&lt;N$139,10,(N$140-'Indicator Data'!AW125)/(N$140-N$139)*10)),1))</f>
        <v>9.5</v>
      </c>
      <c r="O123" s="2">
        <f>IF('Indicator Data'!AX125="No data","x",ROUND(IF('Indicator Data'!AX125&gt;O$140,0,IF('Indicator Data'!AX125&lt;O$139,10,(O$140-'Indicator Data'!AX125)/(O$140-O$139)*10)),1))</f>
        <v>8.1</v>
      </c>
      <c r="P123" s="3">
        <f t="shared" si="20"/>
        <v>9.3000000000000007</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5.6</v>
      </c>
      <c r="S123" s="3">
        <f t="shared" si="21"/>
        <v>7.8</v>
      </c>
      <c r="T123" s="2">
        <f>IF('Indicator Data'!X125="No data","x",ROUND(IF('Indicator Data'!X125&gt;T$140,0,IF('Indicator Data'!X125&lt;T$139,10,(T$140-'Indicator Data'!X125)/(T$140-T$139)*10)),1))</f>
        <v>9.9</v>
      </c>
      <c r="U123" s="2">
        <f>IF('Indicator Data'!Y125="No data","x",ROUND(IF('Indicator Data'!Y125&gt;U$140,0,IF('Indicator Data'!Y125&lt;U$139,10,(U$140-'Indicator Data'!Y125)/(U$140-U$139)*10)),1))</f>
        <v>7.3</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9.8000000000000007</v>
      </c>
      <c r="X123" s="3">
        <f t="shared" si="22"/>
        <v>9.3000000000000007</v>
      </c>
      <c r="Y123" s="5">
        <f t="shared" si="23"/>
        <v>8.8000000000000007</v>
      </c>
      <c r="Z123" s="80"/>
    </row>
    <row r="124" spans="1:26" s="11" customFormat="1" x14ac:dyDescent="0.25">
      <c r="A124" s="11" t="s">
        <v>439</v>
      </c>
      <c r="B124" s="28" t="s">
        <v>4</v>
      </c>
      <c r="C124" s="28" t="s">
        <v>568</v>
      </c>
      <c r="D124" s="2" t="str">
        <f>IF('Indicator Data'!AR126="No data","x",ROUND(IF('Indicator Data'!AR126&gt;D$140,0,IF('Indicator Data'!AR126&lt;D$139,10,(D$140-'Indicator Data'!AR126)/(D$140-D$139)*10)),1))</f>
        <v>x</v>
      </c>
      <c r="E124" s="122">
        <f>('Indicator Data'!BE126+'Indicator Data'!BF126+'Indicator Data'!BG126)/'Indicator Data'!BD126*1000000</f>
        <v>8.3966665254565462E-2</v>
      </c>
      <c r="F124" s="2">
        <f t="shared" si="16"/>
        <v>9.1999999999999993</v>
      </c>
      <c r="G124" s="3">
        <f t="shared" si="17"/>
        <v>9.1999999999999993</v>
      </c>
      <c r="H124" s="2">
        <f>IF('Indicator Data'!AT126="No data","x",ROUND(IF('Indicator Data'!AT126&gt;H$140,0,IF('Indicator Data'!AT126&lt;H$139,10,(H$140-'Indicator Data'!AT126)/(H$140-H$139)*10)),1))</f>
        <v>8</v>
      </c>
      <c r="I124" s="2">
        <f>IF('Indicator Data'!AS126="No data","x",ROUND(IF('Indicator Data'!AS126&gt;I$140,0,IF('Indicator Data'!AS126&lt;I$139,10,(I$140-'Indicator Data'!AS126)/(I$140-I$139)*10)),1))</f>
        <v>8</v>
      </c>
      <c r="J124" s="3">
        <f t="shared" si="18"/>
        <v>8</v>
      </c>
      <c r="K124" s="5">
        <f t="shared" si="19"/>
        <v>8.6</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9.8000000000000007</v>
      </c>
      <c r="N124" s="2">
        <f>IF('Indicator Data'!AW126="No data","x",ROUND(IF('Indicator Data'!AW126&gt;N$140,0,IF('Indicator Data'!AW126&lt;N$139,10,(N$140-'Indicator Data'!AW126)/(N$140-N$139)*10)),1))</f>
        <v>9.5</v>
      </c>
      <c r="O124" s="2">
        <f>IF('Indicator Data'!AX126="No data","x",ROUND(IF('Indicator Data'!AX126&gt;O$140,0,IF('Indicator Data'!AX126&lt;O$139,10,(O$140-'Indicator Data'!AX126)/(O$140-O$139)*10)),1))</f>
        <v>8.1</v>
      </c>
      <c r="P124" s="3">
        <f t="shared" si="20"/>
        <v>9.4</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4</v>
      </c>
      <c r="S124" s="3">
        <f t="shared" si="21"/>
        <v>7</v>
      </c>
      <c r="T124" s="2">
        <f>IF('Indicator Data'!X126="No data","x",ROUND(IF('Indicator Data'!X126&gt;T$140,0,IF('Indicator Data'!X126&lt;T$139,10,(T$140-'Indicator Data'!X126)/(T$140-T$139)*10)),1))</f>
        <v>9.9</v>
      </c>
      <c r="U124" s="2">
        <f>IF('Indicator Data'!Y126="No data","x",ROUND(IF('Indicator Data'!Y126&gt;U$140,0,IF('Indicator Data'!Y126&lt;U$139,10,(U$140-'Indicator Data'!Y126)/(U$140-U$139)*10)),1))</f>
        <v>8.1</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9.8000000000000007</v>
      </c>
      <c r="X124" s="3">
        <f t="shared" si="22"/>
        <v>9.5</v>
      </c>
      <c r="Y124" s="5">
        <f t="shared" si="23"/>
        <v>8.6</v>
      </c>
      <c r="Z124" s="80"/>
    </row>
    <row r="125" spans="1:26" s="11" customFormat="1" x14ac:dyDescent="0.25">
      <c r="A125" s="11" t="s">
        <v>440</v>
      </c>
      <c r="B125" s="28" t="s">
        <v>4</v>
      </c>
      <c r="C125" s="28" t="s">
        <v>569</v>
      </c>
      <c r="D125" s="2" t="str">
        <f>IF('Indicator Data'!AR127="No data","x",ROUND(IF('Indicator Data'!AR127&gt;D$140,0,IF('Indicator Data'!AR127&lt;D$139,10,(D$140-'Indicator Data'!AR127)/(D$140-D$139)*10)),1))</f>
        <v>x</v>
      </c>
      <c r="E125" s="122">
        <f>('Indicator Data'!BE127+'Indicator Data'!BF127+'Indicator Data'!BG127)/'Indicator Data'!BD127*1000000</f>
        <v>8.3966665254565462E-2</v>
      </c>
      <c r="F125" s="2">
        <f t="shared" si="16"/>
        <v>9.1999999999999993</v>
      </c>
      <c r="G125" s="3">
        <f t="shared" si="17"/>
        <v>9.1999999999999993</v>
      </c>
      <c r="H125" s="2">
        <f>IF('Indicator Data'!AT127="No data","x",ROUND(IF('Indicator Data'!AT127&gt;H$140,0,IF('Indicator Data'!AT127&lt;H$139,10,(H$140-'Indicator Data'!AT127)/(H$140-H$139)*10)),1))</f>
        <v>8</v>
      </c>
      <c r="I125" s="2">
        <f>IF('Indicator Data'!AS127="No data","x",ROUND(IF('Indicator Data'!AS127&gt;I$140,0,IF('Indicator Data'!AS127&lt;I$139,10,(I$140-'Indicator Data'!AS127)/(I$140-I$139)*10)),1))</f>
        <v>8</v>
      </c>
      <c r="J125" s="3">
        <f t="shared" si="18"/>
        <v>8</v>
      </c>
      <c r="K125" s="5">
        <f t="shared" si="19"/>
        <v>8.6</v>
      </c>
      <c r="L125" s="2">
        <f>IF('Indicator Data'!AV127="No data","x",ROUND(IF('Indicator Data'!AV127^2&gt;L$140,0,IF('Indicator Data'!AV127^2&lt;L$139,10,(L$140-'Indicator Data'!AV127^2)/(L$140-L$139)*10)),1))</f>
        <v>9.3000000000000007</v>
      </c>
      <c r="M125" s="2">
        <f>IF(OR('Indicator Data'!AU127=0,'Indicator Data'!AU127="No data"),"x",ROUND(IF('Indicator Data'!AU127&gt;M$140,0,IF('Indicator Data'!AU127&lt;M$139,10,(M$140-'Indicator Data'!AU127)/(M$140-M$139)*10)),1))</f>
        <v>9</v>
      </c>
      <c r="N125" s="2">
        <f>IF('Indicator Data'!AW127="No data","x",ROUND(IF('Indicator Data'!AW127&gt;N$140,0,IF('Indicator Data'!AW127&lt;N$139,10,(N$140-'Indicator Data'!AW127)/(N$140-N$139)*10)),1))</f>
        <v>9.5</v>
      </c>
      <c r="O125" s="2">
        <f>IF('Indicator Data'!AX127="No data","x",ROUND(IF('Indicator Data'!AX127&gt;O$140,0,IF('Indicator Data'!AX127&lt;O$139,10,(O$140-'Indicator Data'!AX127)/(O$140-O$139)*10)),1))</f>
        <v>8.1</v>
      </c>
      <c r="P125" s="3">
        <f t="shared" si="20"/>
        <v>9</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9.1999999999999993</v>
      </c>
      <c r="S125" s="3">
        <f t="shared" si="21"/>
        <v>9.6</v>
      </c>
      <c r="T125" s="2">
        <f>IF('Indicator Data'!X127="No data","x",ROUND(IF('Indicator Data'!X127&gt;T$140,0,IF('Indicator Data'!X127&lt;T$139,10,(T$140-'Indicator Data'!X127)/(T$140-T$139)*10)),1))</f>
        <v>9.9</v>
      </c>
      <c r="U125" s="2">
        <f>IF('Indicator Data'!Y127="No data","x",ROUND(IF('Indicator Data'!Y127&gt;U$140,0,IF('Indicator Data'!Y127&lt;U$139,10,(U$140-'Indicator Data'!Y127)/(U$140-U$139)*10)),1))</f>
        <v>5.9</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9.8000000000000007</v>
      </c>
      <c r="X125" s="3">
        <f t="shared" si="22"/>
        <v>8.9</v>
      </c>
      <c r="Y125" s="5">
        <f t="shared" si="23"/>
        <v>9.1999999999999993</v>
      </c>
      <c r="Z125" s="80"/>
    </row>
    <row r="126" spans="1:26" s="11" customFormat="1" x14ac:dyDescent="0.25">
      <c r="A126" s="11" t="s">
        <v>441</v>
      </c>
      <c r="B126" s="28" t="s">
        <v>4</v>
      </c>
      <c r="C126" s="28" t="s">
        <v>570</v>
      </c>
      <c r="D126" s="2" t="str">
        <f>IF('Indicator Data'!AR128="No data","x",ROUND(IF('Indicator Data'!AR128&gt;D$140,0,IF('Indicator Data'!AR128&lt;D$139,10,(D$140-'Indicator Data'!AR128)/(D$140-D$139)*10)),1))</f>
        <v>x</v>
      </c>
      <c r="E126" s="122">
        <f>('Indicator Data'!BE128+'Indicator Data'!BF128+'Indicator Data'!BG128)/'Indicator Data'!BD128*1000000</f>
        <v>8.3966665254565462E-2</v>
      </c>
      <c r="F126" s="2">
        <f t="shared" si="16"/>
        <v>9.1999999999999993</v>
      </c>
      <c r="G126" s="3">
        <f t="shared" si="17"/>
        <v>9.1999999999999993</v>
      </c>
      <c r="H126" s="2">
        <f>IF('Indicator Data'!AT128="No data","x",ROUND(IF('Indicator Data'!AT128&gt;H$140,0,IF('Indicator Data'!AT128&lt;H$139,10,(H$140-'Indicator Data'!AT128)/(H$140-H$139)*10)),1))</f>
        <v>8</v>
      </c>
      <c r="I126" s="2">
        <f>IF('Indicator Data'!AS128="No data","x",ROUND(IF('Indicator Data'!AS128&gt;I$140,0,IF('Indicator Data'!AS128&lt;I$139,10,(I$140-'Indicator Data'!AS128)/(I$140-I$139)*10)),1))</f>
        <v>8</v>
      </c>
      <c r="J126" s="3">
        <f t="shared" si="18"/>
        <v>8</v>
      </c>
      <c r="K126" s="5">
        <f t="shared" si="19"/>
        <v>8.6</v>
      </c>
      <c r="L126" s="2">
        <f>IF('Indicator Data'!AV128="No data","x",ROUND(IF('Indicator Data'!AV128^2&gt;L$140,0,IF('Indicator Data'!AV128^2&lt;L$139,10,(L$140-'Indicator Data'!AV128^2)/(L$140-L$139)*10)),1))</f>
        <v>9.8000000000000007</v>
      </c>
      <c r="M126" s="2">
        <f>IF(OR('Indicator Data'!AU128=0,'Indicator Data'!AU128="No data"),"x",ROUND(IF('Indicator Data'!AU128&gt;M$140,0,IF('Indicator Data'!AU128&lt;M$139,10,(M$140-'Indicator Data'!AU128)/(M$140-M$139)*10)),1))</f>
        <v>9.6</v>
      </c>
      <c r="N126" s="2">
        <f>IF('Indicator Data'!AW128="No data","x",ROUND(IF('Indicator Data'!AW128&gt;N$140,0,IF('Indicator Data'!AW128&lt;N$139,10,(N$140-'Indicator Data'!AW128)/(N$140-N$139)*10)),1))</f>
        <v>9.5</v>
      </c>
      <c r="O126" s="2">
        <f>IF('Indicator Data'!AX128="No data","x",ROUND(IF('Indicator Data'!AX128&gt;O$140,0,IF('Indicator Data'!AX128&lt;O$139,10,(O$140-'Indicator Data'!AX128)/(O$140-O$139)*10)),1))</f>
        <v>8.1</v>
      </c>
      <c r="P126" s="3">
        <f t="shared" si="20"/>
        <v>9.3000000000000007</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9.9</v>
      </c>
      <c r="U126" s="2">
        <f>IF('Indicator Data'!Y128="No data","x",ROUND(IF('Indicator Data'!Y128&gt;U$140,0,IF('Indicator Data'!Y128&lt;U$139,10,(U$140-'Indicator Data'!Y128)/(U$140-U$139)*10)),1))</f>
        <v>5.2</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9.8000000000000007</v>
      </c>
      <c r="X126" s="3">
        <f t="shared" si="22"/>
        <v>8.5</v>
      </c>
      <c r="Y126" s="5">
        <f t="shared" si="23"/>
        <v>9.3000000000000007</v>
      </c>
      <c r="Z126" s="80"/>
    </row>
    <row r="127" spans="1:26" s="11" customFormat="1" x14ac:dyDescent="0.25">
      <c r="A127" s="11" t="s">
        <v>442</v>
      </c>
      <c r="B127" s="28" t="s">
        <v>4</v>
      </c>
      <c r="C127" s="28" t="s">
        <v>571</v>
      </c>
      <c r="D127" s="2" t="str">
        <f>IF('Indicator Data'!AR129="No data","x",ROUND(IF('Indicator Data'!AR129&gt;D$140,0,IF('Indicator Data'!AR129&lt;D$139,10,(D$140-'Indicator Data'!AR129)/(D$140-D$139)*10)),1))</f>
        <v>x</v>
      </c>
      <c r="E127" s="122">
        <f>('Indicator Data'!BE129+'Indicator Data'!BF129+'Indicator Data'!BG129)/'Indicator Data'!BD129*1000000</f>
        <v>8.3966665254565462E-2</v>
      </c>
      <c r="F127" s="2">
        <f t="shared" si="16"/>
        <v>9.1999999999999993</v>
      </c>
      <c r="G127" s="3">
        <f t="shared" si="17"/>
        <v>9.1999999999999993</v>
      </c>
      <c r="H127" s="2">
        <f>IF('Indicator Data'!AT129="No data","x",ROUND(IF('Indicator Data'!AT129&gt;H$140,0,IF('Indicator Data'!AT129&lt;H$139,10,(H$140-'Indicator Data'!AT129)/(H$140-H$139)*10)),1))</f>
        <v>8</v>
      </c>
      <c r="I127" s="2">
        <f>IF('Indicator Data'!AS129="No data","x",ROUND(IF('Indicator Data'!AS129&gt;I$140,0,IF('Indicator Data'!AS129&lt;I$139,10,(I$140-'Indicator Data'!AS129)/(I$140-I$139)*10)),1))</f>
        <v>8</v>
      </c>
      <c r="J127" s="3">
        <f t="shared" si="18"/>
        <v>8</v>
      </c>
      <c r="K127" s="5">
        <f t="shared" si="19"/>
        <v>8.6</v>
      </c>
      <c r="L127" s="2">
        <f>IF('Indicator Data'!AV129="No data","x",ROUND(IF('Indicator Data'!AV129^2&gt;L$140,0,IF('Indicator Data'!AV129^2&lt;L$139,10,(L$140-'Indicator Data'!AV129^2)/(L$140-L$139)*10)),1))</f>
        <v>9.9</v>
      </c>
      <c r="M127" s="2">
        <f>IF(OR('Indicator Data'!AU129=0,'Indicator Data'!AU129="No data"),"x",ROUND(IF('Indicator Data'!AU129&gt;M$140,0,IF('Indicator Data'!AU129&lt;M$139,10,(M$140-'Indicator Data'!AU129)/(M$140-M$139)*10)),1))</f>
        <v>9.9</v>
      </c>
      <c r="N127" s="2">
        <f>IF('Indicator Data'!AW129="No data","x",ROUND(IF('Indicator Data'!AW129&gt;N$140,0,IF('Indicator Data'!AW129&lt;N$139,10,(N$140-'Indicator Data'!AW129)/(N$140-N$139)*10)),1))</f>
        <v>9.5</v>
      </c>
      <c r="O127" s="2">
        <f>IF('Indicator Data'!AX129="No data","x",ROUND(IF('Indicator Data'!AX129&gt;O$140,0,IF('Indicator Data'!AX129&lt;O$139,10,(O$140-'Indicator Data'!AX129)/(O$140-O$139)*10)),1))</f>
        <v>8.1</v>
      </c>
      <c r="P127" s="3">
        <f t="shared" si="20"/>
        <v>9.4</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9.9</v>
      </c>
      <c r="U127" s="2">
        <f>IF('Indicator Data'!Y129="No data","x",ROUND(IF('Indicator Data'!Y129&gt;U$140,0,IF('Indicator Data'!Y129&lt;U$139,10,(U$140-'Indicator Data'!Y129)/(U$140-U$139)*10)),1))</f>
        <v>3</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9.8000000000000007</v>
      </c>
      <c r="X127" s="3">
        <f t="shared" si="22"/>
        <v>7.6</v>
      </c>
      <c r="Y127" s="5">
        <f t="shared" si="23"/>
        <v>9</v>
      </c>
      <c r="Z127" s="80"/>
    </row>
    <row r="128" spans="1:26" s="11" customFormat="1" x14ac:dyDescent="0.25">
      <c r="A128" s="11" t="s">
        <v>444</v>
      </c>
      <c r="B128" s="28" t="s">
        <v>4</v>
      </c>
      <c r="C128" s="28" t="s">
        <v>573</v>
      </c>
      <c r="D128" s="2" t="str">
        <f>IF('Indicator Data'!AR130="No data","x",ROUND(IF('Indicator Data'!AR130&gt;D$140,0,IF('Indicator Data'!AR130&lt;D$139,10,(D$140-'Indicator Data'!AR130)/(D$140-D$139)*10)),1))</f>
        <v>x</v>
      </c>
      <c r="E128" s="122">
        <f>('Indicator Data'!BE130+'Indicator Data'!BF130+'Indicator Data'!BG130)/'Indicator Data'!BD130*1000000</f>
        <v>8.3966665254565462E-2</v>
      </c>
      <c r="F128" s="2">
        <f t="shared" si="16"/>
        <v>9.1999999999999993</v>
      </c>
      <c r="G128" s="3">
        <f t="shared" si="17"/>
        <v>9.1999999999999993</v>
      </c>
      <c r="H128" s="2">
        <f>IF('Indicator Data'!AT130="No data","x",ROUND(IF('Indicator Data'!AT130&gt;H$140,0,IF('Indicator Data'!AT130&lt;H$139,10,(H$140-'Indicator Data'!AT130)/(H$140-H$139)*10)),1))</f>
        <v>8</v>
      </c>
      <c r="I128" s="2">
        <f>IF('Indicator Data'!AS130="No data","x",ROUND(IF('Indicator Data'!AS130&gt;I$140,0,IF('Indicator Data'!AS130&lt;I$139,10,(I$140-'Indicator Data'!AS130)/(I$140-I$139)*10)),1))</f>
        <v>8</v>
      </c>
      <c r="J128" s="3">
        <f t="shared" si="18"/>
        <v>8</v>
      </c>
      <c r="K128" s="5">
        <f t="shared" si="19"/>
        <v>8.6</v>
      </c>
      <c r="L128" s="2">
        <f>IF('Indicator Data'!AV130="No data","x",ROUND(IF('Indicator Data'!AV130^2&gt;L$140,0,IF('Indicator Data'!AV130^2&lt;L$139,10,(L$140-'Indicator Data'!AV130^2)/(L$140-L$139)*10)),1))</f>
        <v>9.4</v>
      </c>
      <c r="M128" s="2">
        <f>IF(OR('Indicator Data'!AU130=0,'Indicator Data'!AU130="No data"),"x",ROUND(IF('Indicator Data'!AU130&gt;M$140,0,IF('Indicator Data'!AU130&lt;M$139,10,(M$140-'Indicator Data'!AU130)/(M$140-M$139)*10)),1))</f>
        <v>9.8000000000000007</v>
      </c>
      <c r="N128" s="2">
        <f>IF('Indicator Data'!AW130="No data","x",ROUND(IF('Indicator Data'!AW130&gt;N$140,0,IF('Indicator Data'!AW130&lt;N$139,10,(N$140-'Indicator Data'!AW130)/(N$140-N$139)*10)),1))</f>
        <v>9.5</v>
      </c>
      <c r="O128" s="2">
        <f>IF('Indicator Data'!AX130="No data","x",ROUND(IF('Indicator Data'!AX130&gt;O$140,0,IF('Indicator Data'!AX130&lt;O$139,10,(O$140-'Indicator Data'!AX130)/(O$140-O$139)*10)),1))</f>
        <v>8.1</v>
      </c>
      <c r="P128" s="3">
        <f t="shared" si="20"/>
        <v>9.1999999999999993</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9.8000000000000007</v>
      </c>
      <c r="S128" s="3">
        <f t="shared" si="21"/>
        <v>9.9</v>
      </c>
      <c r="T128" s="2">
        <f>IF('Indicator Data'!X130="No data","x",ROUND(IF('Indicator Data'!X130&gt;T$140,0,IF('Indicator Data'!X130&lt;T$139,10,(T$140-'Indicator Data'!X130)/(T$140-T$139)*10)),1))</f>
        <v>9.9</v>
      </c>
      <c r="U128" s="2">
        <f>IF('Indicator Data'!Y130="No data","x",ROUND(IF('Indicator Data'!Y130&gt;U$140,0,IF('Indicator Data'!Y130&lt;U$139,10,(U$140-'Indicator Data'!Y130)/(U$140-U$139)*10)),1))</f>
        <v>5.0999999999999996</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9.8000000000000007</v>
      </c>
      <c r="X128" s="3">
        <f t="shared" si="22"/>
        <v>7.8</v>
      </c>
      <c r="Y128" s="5">
        <f t="shared" si="23"/>
        <v>9</v>
      </c>
      <c r="Z128" s="80"/>
    </row>
    <row r="129" spans="1:26" s="11" customFormat="1" x14ac:dyDescent="0.25">
      <c r="A129" s="11" t="s">
        <v>445</v>
      </c>
      <c r="B129" s="28" t="s">
        <v>4</v>
      </c>
      <c r="C129" s="28" t="s">
        <v>574</v>
      </c>
      <c r="D129" s="2" t="str">
        <f>IF('Indicator Data'!AR131="No data","x",ROUND(IF('Indicator Data'!AR131&gt;D$140,0,IF('Indicator Data'!AR131&lt;D$139,10,(D$140-'Indicator Data'!AR131)/(D$140-D$139)*10)),1))</f>
        <v>x</v>
      </c>
      <c r="E129" s="122">
        <f>('Indicator Data'!BE131+'Indicator Data'!BF131+'Indicator Data'!BG131)/'Indicator Data'!BD131*1000000</f>
        <v>8.3966665254565462E-2</v>
      </c>
      <c r="F129" s="2">
        <f t="shared" si="16"/>
        <v>9.1999999999999993</v>
      </c>
      <c r="G129" s="3">
        <f t="shared" si="17"/>
        <v>9.1999999999999993</v>
      </c>
      <c r="H129" s="2">
        <f>IF('Indicator Data'!AT131="No data","x",ROUND(IF('Indicator Data'!AT131&gt;H$140,0,IF('Indicator Data'!AT131&lt;H$139,10,(H$140-'Indicator Data'!AT131)/(H$140-H$139)*10)),1))</f>
        <v>8</v>
      </c>
      <c r="I129" s="2">
        <f>IF('Indicator Data'!AS131="No data","x",ROUND(IF('Indicator Data'!AS131&gt;I$140,0,IF('Indicator Data'!AS131&lt;I$139,10,(I$140-'Indicator Data'!AS131)/(I$140-I$139)*10)),1))</f>
        <v>8</v>
      </c>
      <c r="J129" s="3">
        <f t="shared" si="18"/>
        <v>8</v>
      </c>
      <c r="K129" s="5">
        <f t="shared" si="19"/>
        <v>8.6</v>
      </c>
      <c r="L129" s="2">
        <f>IF('Indicator Data'!AV131="No data","x",ROUND(IF('Indicator Data'!AV131^2&gt;L$140,0,IF('Indicator Data'!AV131^2&lt;L$139,10,(L$140-'Indicator Data'!AV131^2)/(L$140-L$139)*10)),1))</f>
        <v>8.4</v>
      </c>
      <c r="M129" s="2">
        <f>IF(OR('Indicator Data'!AU131=0,'Indicator Data'!AU131="No data"),"x",ROUND(IF('Indicator Data'!AU131&gt;M$140,0,IF('Indicator Data'!AU131&lt;M$139,10,(M$140-'Indicator Data'!AU131)/(M$140-M$139)*10)),1))</f>
        <v>9.9</v>
      </c>
      <c r="N129" s="2">
        <f>IF('Indicator Data'!AW131="No data","x",ROUND(IF('Indicator Data'!AW131&gt;N$140,0,IF('Indicator Data'!AW131&lt;N$139,10,(N$140-'Indicator Data'!AW131)/(N$140-N$139)*10)),1))</f>
        <v>9.5</v>
      </c>
      <c r="O129" s="2">
        <f>IF('Indicator Data'!AX131="No data","x",ROUND(IF('Indicator Data'!AX131&gt;O$140,0,IF('Indicator Data'!AX131&lt;O$139,10,(O$140-'Indicator Data'!AX131)/(O$140-O$139)*10)),1))</f>
        <v>8.1</v>
      </c>
      <c r="P129" s="3">
        <f t="shared" si="20"/>
        <v>9</v>
      </c>
      <c r="Q129" s="2">
        <f>IF('Indicator Data'!AY131="No data","x",ROUND(IF('Indicator Data'!AY131&gt;Q$140,0,IF('Indicator Data'!AY131&lt;Q$139,10,(Q$140-'Indicator Data'!AY131)/(Q$140-Q$139)*10)),1))</f>
        <v>10</v>
      </c>
      <c r="R129" s="2">
        <f>IF('Indicator Data'!AZ131="No data","x",ROUND(IF('Indicator Data'!AZ131&gt;R$140,0,IF('Indicator Data'!AZ131&lt;R$139,10,(R$140-'Indicator Data'!AZ131)/(R$140-R$139)*10)),1))</f>
        <v>10</v>
      </c>
      <c r="S129" s="3">
        <f t="shared" si="21"/>
        <v>10</v>
      </c>
      <c r="T129" s="2">
        <f>IF('Indicator Data'!X131="No data","x",ROUND(IF('Indicator Data'!X131&gt;T$140,0,IF('Indicator Data'!X131&lt;T$139,10,(T$140-'Indicator Data'!X131)/(T$140-T$139)*10)),1))</f>
        <v>9.9</v>
      </c>
      <c r="U129" s="2">
        <f>IF('Indicator Data'!Y131="No data","x",ROUND(IF('Indicator Data'!Y131&gt;U$140,0,IF('Indicator Data'!Y131&lt;U$139,10,(U$140-'Indicator Data'!Y131)/(U$140-U$139)*10)),1))</f>
        <v>3.1</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9.8000000000000007</v>
      </c>
      <c r="X129" s="3">
        <f t="shared" si="22"/>
        <v>6.7</v>
      </c>
      <c r="Y129" s="5">
        <f t="shared" si="23"/>
        <v>8.6</v>
      </c>
      <c r="Z129" s="80"/>
    </row>
    <row r="130" spans="1:26" s="11" customFormat="1" x14ac:dyDescent="0.25">
      <c r="A130" s="11" t="s">
        <v>443</v>
      </c>
      <c r="B130" s="28" t="s">
        <v>4</v>
      </c>
      <c r="C130" s="28" t="s">
        <v>572</v>
      </c>
      <c r="D130" s="2" t="str">
        <f>IF('Indicator Data'!AR132="No data","x",ROUND(IF('Indicator Data'!AR132&gt;D$140,0,IF('Indicator Data'!AR132&lt;D$139,10,(D$140-'Indicator Data'!AR132)/(D$140-D$139)*10)),1))</f>
        <v>x</v>
      </c>
      <c r="E130" s="122">
        <f>('Indicator Data'!BE132+'Indicator Data'!BF132+'Indicator Data'!BG132)/'Indicator Data'!BD132*1000000</f>
        <v>8.3966665254565462E-2</v>
      </c>
      <c r="F130" s="2">
        <f t="shared" si="16"/>
        <v>9.1999999999999993</v>
      </c>
      <c r="G130" s="3">
        <f t="shared" si="17"/>
        <v>9.1999999999999993</v>
      </c>
      <c r="H130" s="2">
        <f>IF('Indicator Data'!AT132="No data","x",ROUND(IF('Indicator Data'!AT132&gt;H$140,0,IF('Indicator Data'!AT132&lt;H$139,10,(H$140-'Indicator Data'!AT132)/(H$140-H$139)*10)),1))</f>
        <v>8</v>
      </c>
      <c r="I130" s="2">
        <f>IF('Indicator Data'!AS132="No data","x",ROUND(IF('Indicator Data'!AS132&gt;I$140,0,IF('Indicator Data'!AS132&lt;I$139,10,(I$140-'Indicator Data'!AS132)/(I$140-I$139)*10)),1))</f>
        <v>8</v>
      </c>
      <c r="J130" s="3">
        <f t="shared" si="18"/>
        <v>8</v>
      </c>
      <c r="K130" s="5">
        <f t="shared" si="19"/>
        <v>8.6</v>
      </c>
      <c r="L130" s="2">
        <f>IF('Indicator Data'!AV132="No data","x",ROUND(IF('Indicator Data'!AV132^2&gt;L$140,0,IF('Indicator Data'!AV132^2&lt;L$139,10,(L$140-'Indicator Data'!AV132^2)/(L$140-L$139)*10)),1))</f>
        <v>8.8000000000000007</v>
      </c>
      <c r="M130" s="2">
        <f>IF(OR('Indicator Data'!AU132=0,'Indicator Data'!AU132="No data"),"x",ROUND(IF('Indicator Data'!AU132&gt;M$140,0,IF('Indicator Data'!AU132&lt;M$139,10,(M$140-'Indicator Data'!AU132)/(M$140-M$139)*10)),1))</f>
        <v>8.6</v>
      </c>
      <c r="N130" s="2">
        <f>IF('Indicator Data'!AW132="No data","x",ROUND(IF('Indicator Data'!AW132&gt;N$140,0,IF('Indicator Data'!AW132&lt;N$139,10,(N$140-'Indicator Data'!AW132)/(N$140-N$139)*10)),1))</f>
        <v>9.5</v>
      </c>
      <c r="O130" s="2">
        <f>IF('Indicator Data'!AX132="No data","x",ROUND(IF('Indicator Data'!AX132&gt;O$140,0,IF('Indicator Data'!AX132&lt;O$139,10,(O$140-'Indicator Data'!AX132)/(O$140-O$139)*10)),1))</f>
        <v>8.1</v>
      </c>
      <c r="P130" s="3">
        <f t="shared" si="20"/>
        <v>8.8000000000000007</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9.6999999999999993</v>
      </c>
      <c r="S130" s="3">
        <f t="shared" si="21"/>
        <v>9.6</v>
      </c>
      <c r="T130" s="2">
        <f>IF('Indicator Data'!X132="No data","x",ROUND(IF('Indicator Data'!X132&gt;T$140,0,IF('Indicator Data'!X132&lt;T$139,10,(T$140-'Indicator Data'!X132)/(T$140-T$139)*10)),1))</f>
        <v>9.9</v>
      </c>
      <c r="U130" s="2">
        <f>IF('Indicator Data'!Y132="No data","x",ROUND(IF('Indicator Data'!Y132&gt;U$140,0,IF('Indicator Data'!Y132&lt;U$139,10,(U$140-'Indicator Data'!Y132)/(U$140-U$139)*10)),1))</f>
        <v>5</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9.8000000000000007</v>
      </c>
      <c r="X130" s="3">
        <f t="shared" si="22"/>
        <v>8.6999999999999993</v>
      </c>
      <c r="Y130" s="5">
        <f t="shared" si="23"/>
        <v>9</v>
      </c>
      <c r="Z130" s="80"/>
    </row>
    <row r="131" spans="1:26" s="11" customFormat="1" x14ac:dyDescent="0.25">
      <c r="A131" s="11" t="s">
        <v>447</v>
      </c>
      <c r="B131" s="28" t="s">
        <v>4</v>
      </c>
      <c r="C131" s="28" t="s">
        <v>576</v>
      </c>
      <c r="D131" s="2" t="str">
        <f>IF('Indicator Data'!AR133="No data","x",ROUND(IF('Indicator Data'!AR133&gt;D$140,0,IF('Indicator Data'!AR133&lt;D$139,10,(D$140-'Indicator Data'!AR133)/(D$140-D$139)*10)),1))</f>
        <v>x</v>
      </c>
      <c r="E131" s="122">
        <f>('Indicator Data'!BE133+'Indicator Data'!BF133+'Indicator Data'!BG133)/'Indicator Data'!BD133*1000000</f>
        <v>8.3966665254565462E-2</v>
      </c>
      <c r="F131" s="2">
        <f t="shared" si="16"/>
        <v>9.1999999999999993</v>
      </c>
      <c r="G131" s="3">
        <f t="shared" si="17"/>
        <v>9.1999999999999993</v>
      </c>
      <c r="H131" s="2">
        <f>IF('Indicator Data'!AT133="No data","x",ROUND(IF('Indicator Data'!AT133&gt;H$140,0,IF('Indicator Data'!AT133&lt;H$139,10,(H$140-'Indicator Data'!AT133)/(H$140-H$139)*10)),1))</f>
        <v>8</v>
      </c>
      <c r="I131" s="2">
        <f>IF('Indicator Data'!AS133="No data","x",ROUND(IF('Indicator Data'!AS133&gt;I$140,0,IF('Indicator Data'!AS133&lt;I$139,10,(I$140-'Indicator Data'!AS133)/(I$140-I$139)*10)),1))</f>
        <v>8</v>
      </c>
      <c r="J131" s="3">
        <f t="shared" si="18"/>
        <v>8</v>
      </c>
      <c r="K131" s="5">
        <f t="shared" si="19"/>
        <v>8.6</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9.6</v>
      </c>
      <c r="N131" s="2">
        <f>IF('Indicator Data'!AW133="No data","x",ROUND(IF('Indicator Data'!AW133&gt;N$140,0,IF('Indicator Data'!AW133&lt;N$139,10,(N$140-'Indicator Data'!AW133)/(N$140-N$139)*10)),1))</f>
        <v>9.5</v>
      </c>
      <c r="O131" s="2">
        <f>IF('Indicator Data'!AX133="No data","x",ROUND(IF('Indicator Data'!AX133&gt;O$140,0,IF('Indicator Data'!AX133&lt;O$139,10,(O$140-'Indicator Data'!AX133)/(O$140-O$139)*10)),1))</f>
        <v>8.1</v>
      </c>
      <c r="P131" s="3">
        <f t="shared" si="20"/>
        <v>9.3000000000000007</v>
      </c>
      <c r="Q131" s="2">
        <f>IF('Indicator Data'!AY133="No data","x",ROUND(IF('Indicator Data'!AY133&gt;Q$140,0,IF('Indicator Data'!AY133&lt;Q$139,10,(Q$140-'Indicator Data'!AY133)/(Q$140-Q$139)*10)),1))</f>
        <v>10</v>
      </c>
      <c r="R131" s="2">
        <f>IF('Indicator Data'!AZ133="No data","x",ROUND(IF('Indicator Data'!AZ133&gt;R$140,0,IF('Indicator Data'!AZ133&lt;R$139,10,(R$140-'Indicator Data'!AZ133)/(R$140-R$139)*10)),1))</f>
        <v>10</v>
      </c>
      <c r="S131" s="3">
        <f t="shared" si="21"/>
        <v>10</v>
      </c>
      <c r="T131" s="2">
        <f>IF('Indicator Data'!X133="No data","x",ROUND(IF('Indicator Data'!X133&gt;T$140,0,IF('Indicator Data'!X133&lt;T$139,10,(T$140-'Indicator Data'!X133)/(T$140-T$139)*10)),1))</f>
        <v>9.9</v>
      </c>
      <c r="U131" s="2">
        <f>IF('Indicator Data'!Y133="No data","x",ROUND(IF('Indicator Data'!Y133&gt;U$140,0,IF('Indicator Data'!Y133&lt;U$139,10,(U$140-'Indicator Data'!Y133)/(U$140-U$139)*10)),1))</f>
        <v>9.4</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9.8000000000000007</v>
      </c>
      <c r="X131" s="3">
        <f t="shared" si="22"/>
        <v>9.8000000000000007</v>
      </c>
      <c r="Y131" s="5">
        <f t="shared" si="23"/>
        <v>9.6999999999999993</v>
      </c>
      <c r="Z131" s="80"/>
    </row>
    <row r="132" spans="1:26" s="11" customFormat="1" x14ac:dyDescent="0.25">
      <c r="A132" s="11" t="s">
        <v>448</v>
      </c>
      <c r="B132" s="28" t="s">
        <v>4</v>
      </c>
      <c r="C132" s="28" t="s">
        <v>577</v>
      </c>
      <c r="D132" s="2" t="str">
        <f>IF('Indicator Data'!AR134="No data","x",ROUND(IF('Indicator Data'!AR134&gt;D$140,0,IF('Indicator Data'!AR134&lt;D$139,10,(D$140-'Indicator Data'!AR134)/(D$140-D$139)*10)),1))</f>
        <v>x</v>
      </c>
      <c r="E132" s="122">
        <f>('Indicator Data'!BE134+'Indicator Data'!BF134+'Indicator Data'!BG134)/'Indicator Data'!BD134*1000000</f>
        <v>8.3966665254565462E-2</v>
      </c>
      <c r="F132" s="2">
        <f t="shared" si="16"/>
        <v>9.1999999999999993</v>
      </c>
      <c r="G132" s="3">
        <f t="shared" si="17"/>
        <v>9.1999999999999993</v>
      </c>
      <c r="H132" s="2">
        <f>IF('Indicator Data'!AT134="No data","x",ROUND(IF('Indicator Data'!AT134&gt;H$140,0,IF('Indicator Data'!AT134&lt;H$139,10,(H$140-'Indicator Data'!AT134)/(H$140-H$139)*10)),1))</f>
        <v>8</v>
      </c>
      <c r="I132" s="2">
        <f>IF('Indicator Data'!AS134="No data","x",ROUND(IF('Indicator Data'!AS134&gt;I$140,0,IF('Indicator Data'!AS134&lt;I$139,10,(I$140-'Indicator Data'!AS134)/(I$140-I$139)*10)),1))</f>
        <v>8</v>
      </c>
      <c r="J132" s="3">
        <f t="shared" si="18"/>
        <v>8</v>
      </c>
      <c r="K132" s="5">
        <f t="shared" si="19"/>
        <v>8.6</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9.5</v>
      </c>
      <c r="N132" s="2">
        <f>IF('Indicator Data'!AW134="No data","x",ROUND(IF('Indicator Data'!AW134&gt;N$140,0,IF('Indicator Data'!AW134&lt;N$139,10,(N$140-'Indicator Data'!AW134)/(N$140-N$139)*10)),1))</f>
        <v>9.5</v>
      </c>
      <c r="O132" s="2">
        <f>IF('Indicator Data'!AX134="No data","x",ROUND(IF('Indicator Data'!AX134&gt;O$140,0,IF('Indicator Data'!AX134&lt;O$139,10,(O$140-'Indicator Data'!AX134)/(O$140-O$139)*10)),1))</f>
        <v>8.1</v>
      </c>
      <c r="P132" s="3">
        <f t="shared" si="20"/>
        <v>9.3000000000000007</v>
      </c>
      <c r="Q132" s="2">
        <f>IF('Indicator Data'!AY134="No data","x",ROUND(IF('Indicator Data'!AY134&gt;Q$140,0,IF('Indicator Data'!AY134&lt;Q$139,10,(Q$140-'Indicator Data'!AY134)/(Q$140-Q$139)*10)),1))</f>
        <v>10</v>
      </c>
      <c r="R132" s="2">
        <f>IF('Indicator Data'!AZ134="No data","x",ROUND(IF('Indicator Data'!AZ134&gt;R$140,0,IF('Indicator Data'!AZ134&lt;R$139,10,(R$140-'Indicator Data'!AZ134)/(R$140-R$139)*10)),1))</f>
        <v>9.8000000000000007</v>
      </c>
      <c r="S132" s="3">
        <f t="shared" si="21"/>
        <v>9.9</v>
      </c>
      <c r="T132" s="2">
        <f>IF('Indicator Data'!X134="No data","x",ROUND(IF('Indicator Data'!X134&gt;T$140,0,IF('Indicator Data'!X134&lt;T$139,10,(T$140-'Indicator Data'!X134)/(T$140-T$139)*10)),1))</f>
        <v>9.9</v>
      </c>
      <c r="U132" s="2">
        <f>IF('Indicator Data'!Y134="No data","x",ROUND(IF('Indicator Data'!Y134&gt;U$140,0,IF('Indicator Data'!Y134&lt;U$139,10,(U$140-'Indicator Data'!Y134)/(U$140-U$139)*10)),1))</f>
        <v>7.5</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9.8000000000000007</v>
      </c>
      <c r="X132" s="3">
        <f t="shared" si="22"/>
        <v>9.3000000000000007</v>
      </c>
      <c r="Y132" s="5">
        <f t="shared" si="23"/>
        <v>9.5</v>
      </c>
      <c r="Z132" s="80"/>
    </row>
    <row r="133" spans="1:26" s="11" customFormat="1" x14ac:dyDescent="0.25">
      <c r="A133" s="11" t="s">
        <v>449</v>
      </c>
      <c r="B133" s="28" t="s">
        <v>4</v>
      </c>
      <c r="C133" s="28" t="s">
        <v>578</v>
      </c>
      <c r="D133" s="2" t="str">
        <f>IF('Indicator Data'!AR135="No data","x",ROUND(IF('Indicator Data'!AR135&gt;D$140,0,IF('Indicator Data'!AR135&lt;D$139,10,(D$140-'Indicator Data'!AR135)/(D$140-D$139)*10)),1))</f>
        <v>x</v>
      </c>
      <c r="E133" s="122">
        <f>('Indicator Data'!BE135+'Indicator Data'!BF135+'Indicator Data'!BG135)/'Indicator Data'!BD135*1000000</f>
        <v>8.3966665254565462E-2</v>
      </c>
      <c r="F133" s="2">
        <f t="shared" si="16"/>
        <v>9.1999999999999993</v>
      </c>
      <c r="G133" s="3">
        <f t="shared" si="17"/>
        <v>9.1999999999999993</v>
      </c>
      <c r="H133" s="2">
        <f>IF('Indicator Data'!AT135="No data","x",ROUND(IF('Indicator Data'!AT135&gt;H$140,0,IF('Indicator Data'!AT135&lt;H$139,10,(H$140-'Indicator Data'!AT135)/(H$140-H$139)*10)),1))</f>
        <v>8</v>
      </c>
      <c r="I133" s="2">
        <f>IF('Indicator Data'!AS135="No data","x",ROUND(IF('Indicator Data'!AS135&gt;I$140,0,IF('Indicator Data'!AS135&lt;I$139,10,(I$140-'Indicator Data'!AS135)/(I$140-I$139)*10)),1))</f>
        <v>8</v>
      </c>
      <c r="J133" s="3">
        <f t="shared" si="18"/>
        <v>8</v>
      </c>
      <c r="K133" s="5">
        <f t="shared" si="19"/>
        <v>8.6</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7.7</v>
      </c>
      <c r="N133" s="2">
        <f>IF('Indicator Data'!AW135="No data","x",ROUND(IF('Indicator Data'!AW135&gt;N$140,0,IF('Indicator Data'!AW135&lt;N$139,10,(N$140-'Indicator Data'!AW135)/(N$140-N$139)*10)),1))</f>
        <v>9.5</v>
      </c>
      <c r="O133" s="2">
        <f>IF('Indicator Data'!AX135="No data","x",ROUND(IF('Indicator Data'!AX135&gt;O$140,0,IF('Indicator Data'!AX135&lt;O$139,10,(O$140-'Indicator Data'!AX135)/(O$140-O$139)*10)),1))</f>
        <v>8.1</v>
      </c>
      <c r="P133" s="3">
        <f t="shared" si="20"/>
        <v>8.8000000000000007</v>
      </c>
      <c r="Q133" s="2">
        <f>IF('Indicator Data'!AY135="No data","x",ROUND(IF('Indicator Data'!AY135&gt;Q$140,0,IF('Indicator Data'!AY135&lt;Q$139,10,(Q$140-'Indicator Data'!AY135)/(Q$140-Q$139)*10)),1))</f>
        <v>10</v>
      </c>
      <c r="R133" s="2">
        <f>IF('Indicator Data'!AZ135="No data","x",ROUND(IF('Indicator Data'!AZ135&gt;R$140,0,IF('Indicator Data'!AZ135&lt;R$139,10,(R$140-'Indicator Data'!AZ135)/(R$140-R$139)*10)),1))</f>
        <v>9.4</v>
      </c>
      <c r="S133" s="3">
        <f t="shared" si="21"/>
        <v>9.6999999999999993</v>
      </c>
      <c r="T133" s="2">
        <f>IF('Indicator Data'!X135="No data","x",ROUND(IF('Indicator Data'!X135&gt;T$140,0,IF('Indicator Data'!X135&lt;T$139,10,(T$140-'Indicator Data'!X135)/(T$140-T$139)*10)),1))</f>
        <v>9.9</v>
      </c>
      <c r="U133" s="2">
        <f>IF('Indicator Data'!Y135="No data","x",ROUND(IF('Indicator Data'!Y135&gt;U$140,0,IF('Indicator Data'!Y135&lt;U$139,10,(U$140-'Indicator Data'!Y135)/(U$140-U$139)*10)),1))</f>
        <v>7.5</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9.8000000000000007</v>
      </c>
      <c r="X133" s="3">
        <f t="shared" si="22"/>
        <v>9.3000000000000007</v>
      </c>
      <c r="Y133" s="5">
        <f t="shared" si="23"/>
        <v>9.3000000000000007</v>
      </c>
      <c r="Z133" s="80"/>
    </row>
    <row r="134" spans="1:26" s="11" customFormat="1" x14ac:dyDescent="0.25">
      <c r="A134" s="11" t="s">
        <v>450</v>
      </c>
      <c r="B134" s="28" t="s">
        <v>4</v>
      </c>
      <c r="C134" s="28" t="s">
        <v>579</v>
      </c>
      <c r="D134" s="2" t="str">
        <f>IF('Indicator Data'!AR136="No data","x",ROUND(IF('Indicator Data'!AR136&gt;D$140,0,IF('Indicator Data'!AR136&lt;D$139,10,(D$140-'Indicator Data'!AR136)/(D$140-D$139)*10)),1))</f>
        <v>x</v>
      </c>
      <c r="E134" s="122">
        <f>('Indicator Data'!BE136+'Indicator Data'!BF136+'Indicator Data'!BG136)/'Indicator Data'!BD136*1000000</f>
        <v>8.3966665254565462E-2</v>
      </c>
      <c r="F134" s="2">
        <f t="shared" si="16"/>
        <v>9.1999999999999993</v>
      </c>
      <c r="G134" s="3">
        <f t="shared" si="17"/>
        <v>9.1999999999999993</v>
      </c>
      <c r="H134" s="2">
        <f>IF('Indicator Data'!AT136="No data","x",ROUND(IF('Indicator Data'!AT136&gt;H$140,0,IF('Indicator Data'!AT136&lt;H$139,10,(H$140-'Indicator Data'!AT136)/(H$140-H$139)*10)),1))</f>
        <v>8</v>
      </c>
      <c r="I134" s="2">
        <f>IF('Indicator Data'!AS136="No data","x",ROUND(IF('Indicator Data'!AS136&gt;I$140,0,IF('Indicator Data'!AS136&lt;I$139,10,(I$140-'Indicator Data'!AS136)/(I$140-I$139)*10)),1))</f>
        <v>8</v>
      </c>
      <c r="J134" s="3">
        <f t="shared" si="18"/>
        <v>8</v>
      </c>
      <c r="K134" s="5">
        <f t="shared" si="19"/>
        <v>8.6</v>
      </c>
      <c r="L134" s="2">
        <f>IF('Indicator Data'!AV136="No data","x",ROUND(IF('Indicator Data'!AV136^2&gt;L$140,0,IF('Indicator Data'!AV136^2&lt;L$139,10,(L$140-'Indicator Data'!AV136^2)/(L$140-L$139)*10)),1))</f>
        <v>9.6999999999999993</v>
      </c>
      <c r="M134" s="2">
        <f>IF(OR('Indicator Data'!AU136=0,'Indicator Data'!AU136="No data"),"x",ROUND(IF('Indicator Data'!AU136&gt;M$140,0,IF('Indicator Data'!AU136&lt;M$139,10,(M$140-'Indicator Data'!AU136)/(M$140-M$139)*10)),1))</f>
        <v>9.9</v>
      </c>
      <c r="N134" s="2">
        <f>IF('Indicator Data'!AW136="No data","x",ROUND(IF('Indicator Data'!AW136&gt;N$140,0,IF('Indicator Data'!AW136&lt;N$139,10,(N$140-'Indicator Data'!AW136)/(N$140-N$139)*10)),1))</f>
        <v>9.5</v>
      </c>
      <c r="O134" s="2">
        <f>IF('Indicator Data'!AX136="No data","x",ROUND(IF('Indicator Data'!AX136&gt;O$140,0,IF('Indicator Data'!AX136&lt;O$139,10,(O$140-'Indicator Data'!AX136)/(O$140-O$139)*10)),1))</f>
        <v>8.1</v>
      </c>
      <c r="P134" s="3">
        <f t="shared" si="20"/>
        <v>9.3000000000000007</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9.9</v>
      </c>
      <c r="U134" s="2">
        <f>IF('Indicator Data'!Y136="No data","x",ROUND(IF('Indicator Data'!Y136&gt;U$140,0,IF('Indicator Data'!Y136&lt;U$139,10,(U$140-'Indicator Data'!Y136)/(U$140-U$139)*10)),1))</f>
        <v>4.5999999999999996</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9.8000000000000007</v>
      </c>
      <c r="X134" s="3">
        <f t="shared" si="22"/>
        <v>7.3</v>
      </c>
      <c r="Y134" s="5">
        <f t="shared" si="23"/>
        <v>8.9</v>
      </c>
      <c r="Z134" s="80"/>
    </row>
    <row r="135" spans="1:26" s="11" customFormat="1" x14ac:dyDescent="0.25">
      <c r="A135" s="11" t="s">
        <v>451</v>
      </c>
      <c r="B135" s="28" t="s">
        <v>4</v>
      </c>
      <c r="C135" s="28" t="s">
        <v>580</v>
      </c>
      <c r="D135" s="2" t="str">
        <f>IF('Indicator Data'!AR137="No data","x",ROUND(IF('Indicator Data'!AR137&gt;D$140,0,IF('Indicator Data'!AR137&lt;D$139,10,(D$140-'Indicator Data'!AR137)/(D$140-D$139)*10)),1))</f>
        <v>x</v>
      </c>
      <c r="E135" s="122">
        <f>('Indicator Data'!BE137+'Indicator Data'!BF137+'Indicator Data'!BG137)/'Indicator Data'!BD137*1000000</f>
        <v>8.3966665254565462E-2</v>
      </c>
      <c r="F135" s="2">
        <f t="shared" si="16"/>
        <v>9.1999999999999993</v>
      </c>
      <c r="G135" s="3">
        <f t="shared" si="17"/>
        <v>9.1999999999999993</v>
      </c>
      <c r="H135" s="2">
        <f>IF('Indicator Data'!AT137="No data","x",ROUND(IF('Indicator Data'!AT137&gt;H$140,0,IF('Indicator Data'!AT137&lt;H$139,10,(H$140-'Indicator Data'!AT137)/(H$140-H$139)*10)),1))</f>
        <v>8</v>
      </c>
      <c r="I135" s="2">
        <f>IF('Indicator Data'!AS137="No data","x",ROUND(IF('Indicator Data'!AS137&gt;I$140,0,IF('Indicator Data'!AS137&lt;I$139,10,(I$140-'Indicator Data'!AS137)/(I$140-I$139)*10)),1))</f>
        <v>8</v>
      </c>
      <c r="J135" s="3">
        <f t="shared" si="18"/>
        <v>8</v>
      </c>
      <c r="K135" s="5">
        <f t="shared" si="19"/>
        <v>8.6</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8.1</v>
      </c>
      <c r="N135" s="2">
        <f>IF('Indicator Data'!AW137="No data","x",ROUND(IF('Indicator Data'!AW137&gt;N$140,0,IF('Indicator Data'!AW137&lt;N$139,10,(N$140-'Indicator Data'!AW137)/(N$140-N$139)*10)),1))</f>
        <v>9.5</v>
      </c>
      <c r="O135" s="2">
        <f>IF('Indicator Data'!AX137="No data","x",ROUND(IF('Indicator Data'!AX137&gt;O$140,0,IF('Indicator Data'!AX137&lt;O$139,10,(O$140-'Indicator Data'!AX137)/(O$140-O$139)*10)),1))</f>
        <v>8.1</v>
      </c>
      <c r="P135" s="3">
        <f t="shared" si="20"/>
        <v>8.9</v>
      </c>
      <c r="Q135" s="2">
        <f>IF('Indicator Data'!AY137="No data","x",ROUND(IF('Indicator Data'!AY137&gt;Q$140,0,IF('Indicator Data'!AY137&lt;Q$139,10,(Q$140-'Indicator Data'!AY137)/(Q$140-Q$139)*10)),1))</f>
        <v>9.9</v>
      </c>
      <c r="R135" s="2">
        <f>IF('Indicator Data'!AZ137="No data","x",ROUND(IF('Indicator Data'!AZ137&gt;R$140,0,IF('Indicator Data'!AZ137&lt;R$139,10,(R$140-'Indicator Data'!AZ137)/(R$140-R$139)*10)),1))</f>
        <v>10</v>
      </c>
      <c r="S135" s="3">
        <f t="shared" si="21"/>
        <v>10</v>
      </c>
      <c r="T135" s="2">
        <f>IF('Indicator Data'!X137="No data","x",ROUND(IF('Indicator Data'!X137&gt;T$140,0,IF('Indicator Data'!X137&lt;T$139,10,(T$140-'Indicator Data'!X137)/(T$140-T$139)*10)),1))</f>
        <v>9.9</v>
      </c>
      <c r="U135" s="2">
        <f>IF('Indicator Data'!Y137="No data","x",ROUND(IF('Indicator Data'!Y137&gt;U$140,0,IF('Indicator Data'!Y137&lt;U$139,10,(U$140-'Indicator Data'!Y137)/(U$140-U$139)*10)),1))</f>
        <v>9.1999999999999993</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9.8000000000000007</v>
      </c>
      <c r="X135" s="3">
        <f t="shared" si="22"/>
        <v>9.6999999999999993</v>
      </c>
      <c r="Y135" s="5">
        <f t="shared" si="23"/>
        <v>9.5</v>
      </c>
      <c r="Z135" s="80"/>
    </row>
    <row r="136" spans="1:26" s="11" customFormat="1" x14ac:dyDescent="0.25">
      <c r="A136" s="11" t="s">
        <v>446</v>
      </c>
      <c r="B136" s="28" t="s">
        <v>4</v>
      </c>
      <c r="C136" s="28" t="s">
        <v>575</v>
      </c>
      <c r="D136" s="2" t="str">
        <f>IF('Indicator Data'!AR138="No data","x",ROUND(IF('Indicator Data'!AR138&gt;D$140,0,IF('Indicator Data'!AR138&lt;D$139,10,(D$140-'Indicator Data'!AR138)/(D$140-D$139)*10)),1))</f>
        <v>x</v>
      </c>
      <c r="E136" s="122">
        <f>('Indicator Data'!BE138+'Indicator Data'!BF138+'Indicator Data'!BG138)/'Indicator Data'!BD138*1000000</f>
        <v>8.3966665254565462E-2</v>
      </c>
      <c r="F136" s="2">
        <f t="shared" si="16"/>
        <v>9.1999999999999993</v>
      </c>
      <c r="G136" s="3">
        <f t="shared" si="17"/>
        <v>9.1999999999999993</v>
      </c>
      <c r="H136" s="2">
        <f>IF('Indicator Data'!AT138="No data","x",ROUND(IF('Indicator Data'!AT138&gt;H$140,0,IF('Indicator Data'!AT138&lt;H$139,10,(H$140-'Indicator Data'!AT138)/(H$140-H$139)*10)),1))</f>
        <v>8</v>
      </c>
      <c r="I136" s="2">
        <f>IF('Indicator Data'!AS138="No data","x",ROUND(IF('Indicator Data'!AS138&gt;I$140,0,IF('Indicator Data'!AS138&lt;I$139,10,(I$140-'Indicator Data'!AS138)/(I$140-I$139)*10)),1))</f>
        <v>8</v>
      </c>
      <c r="J136" s="3">
        <f t="shared" si="18"/>
        <v>8</v>
      </c>
      <c r="K136" s="5">
        <f t="shared" si="19"/>
        <v>8.6</v>
      </c>
      <c r="L136" s="2">
        <f>IF('Indicator Data'!AV138="No data","x",ROUND(IF('Indicator Data'!AV138^2&gt;L$140,0,IF('Indicator Data'!AV138^2&lt;L$139,10,(L$140-'Indicator Data'!AV138^2)/(L$140-L$139)*10)),1))</f>
        <v>6.5</v>
      </c>
      <c r="M136" s="2">
        <f>IF(OR('Indicator Data'!AU138=0,'Indicator Data'!AU138="No data"),"x",ROUND(IF('Indicator Data'!AU138&gt;M$140,0,IF('Indicator Data'!AU138&lt;M$139,10,(M$140-'Indicator Data'!AU138)/(M$140-M$139)*10)),1))</f>
        <v>5</v>
      </c>
      <c r="N136" s="2">
        <f>IF('Indicator Data'!AW138="No data","x",ROUND(IF('Indicator Data'!AW138&gt;N$140,0,IF('Indicator Data'!AW138&lt;N$139,10,(N$140-'Indicator Data'!AW138)/(N$140-N$139)*10)),1))</f>
        <v>9.5</v>
      </c>
      <c r="O136" s="2">
        <f>IF('Indicator Data'!AX138="No data","x",ROUND(IF('Indicator Data'!AX138&gt;O$140,0,IF('Indicator Data'!AX138&lt;O$139,10,(O$140-'Indicator Data'!AX138)/(O$140-O$139)*10)),1))</f>
        <v>8.1</v>
      </c>
      <c r="P136" s="3">
        <f t="shared" si="20"/>
        <v>7.3</v>
      </c>
      <c r="Q136" s="2">
        <f>IF('Indicator Data'!AY138="No data","x",ROUND(IF('Indicator Data'!AY138&gt;Q$140,0,IF('Indicator Data'!AY138&lt;Q$139,10,(Q$140-'Indicator Data'!AY138)/(Q$140-Q$139)*10)),1))</f>
        <v>7.5</v>
      </c>
      <c r="R136" s="2">
        <f>IF('Indicator Data'!AZ138="No data","x",ROUND(IF('Indicator Data'!AZ138&gt;R$140,0,IF('Indicator Data'!AZ138&lt;R$139,10,(R$140-'Indicator Data'!AZ138)/(R$140-R$139)*10)),1))</f>
        <v>0.7</v>
      </c>
      <c r="S136" s="3">
        <f t="shared" si="21"/>
        <v>4.0999999999999996</v>
      </c>
      <c r="T136" s="2">
        <f>IF('Indicator Data'!X138="No data","x",ROUND(IF('Indicator Data'!X138&gt;T$140,0,IF('Indicator Data'!X138&lt;T$139,10,(T$140-'Indicator Data'!X138)/(T$140-T$139)*10)),1))</f>
        <v>9.9</v>
      </c>
      <c r="U136" s="2">
        <f>IF('Indicator Data'!Y138="No data","x",ROUND(IF('Indicator Data'!Y138&gt;U$140,0,IF('Indicator Data'!Y138&lt;U$139,10,(U$140-'Indicator Data'!Y138)/(U$140-U$139)*10)),1))</f>
        <v>4.8</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9.8000000000000007</v>
      </c>
      <c r="X136" s="3">
        <f t="shared" si="22"/>
        <v>7.8</v>
      </c>
      <c r="Y136" s="5">
        <f t="shared" si="23"/>
        <v>6.4</v>
      </c>
      <c r="Z136" s="80"/>
    </row>
    <row r="137" spans="1:26" s="11" customFormat="1" x14ac:dyDescent="0.25">
      <c r="A137" s="11" t="s">
        <v>452</v>
      </c>
      <c r="B137" s="28" t="s">
        <v>4</v>
      </c>
      <c r="C137" s="28" t="s">
        <v>581</v>
      </c>
      <c r="D137" s="2" t="str">
        <f>IF('Indicator Data'!AR139="No data","x",ROUND(IF('Indicator Data'!AR139&gt;D$140,0,IF('Indicator Data'!AR139&lt;D$139,10,(D$140-'Indicator Data'!AR139)/(D$140-D$139)*10)),1))</f>
        <v>x</v>
      </c>
      <c r="E137" s="122">
        <f>('Indicator Data'!BE139+'Indicator Data'!BF139+'Indicator Data'!BG139)/'Indicator Data'!BD139*1000000</f>
        <v>8.3966665254565462E-2</v>
      </c>
      <c r="F137" s="2">
        <f t="shared" si="16"/>
        <v>9.1999999999999993</v>
      </c>
      <c r="G137" s="3">
        <f t="shared" si="17"/>
        <v>9.1999999999999993</v>
      </c>
      <c r="H137" s="2">
        <f>IF('Indicator Data'!AT139="No data","x",ROUND(IF('Indicator Data'!AT139&gt;H$140,0,IF('Indicator Data'!AT139&lt;H$139,10,(H$140-'Indicator Data'!AT139)/(H$140-H$139)*10)),1))</f>
        <v>8</v>
      </c>
      <c r="I137" s="2">
        <f>IF('Indicator Data'!AS139="No data","x",ROUND(IF('Indicator Data'!AS139&gt;I$140,0,IF('Indicator Data'!AS139&lt;I$139,10,(I$140-'Indicator Data'!AS139)/(I$140-I$139)*10)),1))</f>
        <v>8</v>
      </c>
      <c r="J137" s="3">
        <f t="shared" si="18"/>
        <v>8</v>
      </c>
      <c r="K137" s="5">
        <f t="shared" si="19"/>
        <v>8.6</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9.9</v>
      </c>
      <c r="N137" s="2">
        <f>IF('Indicator Data'!AW139="No data","x",ROUND(IF('Indicator Data'!AW139&gt;N$140,0,IF('Indicator Data'!AW139&lt;N$139,10,(N$140-'Indicator Data'!AW139)/(N$140-N$139)*10)),1))</f>
        <v>9.5</v>
      </c>
      <c r="O137" s="2">
        <f>IF('Indicator Data'!AX139="No data","x",ROUND(IF('Indicator Data'!AX139&gt;O$140,0,IF('Indicator Data'!AX139&lt;O$139,10,(O$140-'Indicator Data'!AX139)/(O$140-O$139)*10)),1))</f>
        <v>8.1</v>
      </c>
      <c r="P137" s="3">
        <f t="shared" si="20"/>
        <v>9.4</v>
      </c>
      <c r="Q137" s="2">
        <f>IF('Indicator Data'!AY139="No data","x",ROUND(IF('Indicator Data'!AY139&gt;Q$140,0,IF('Indicator Data'!AY139&lt;Q$139,10,(Q$140-'Indicator Data'!AY139)/(Q$140-Q$139)*10)),1))</f>
        <v>10</v>
      </c>
      <c r="R137" s="2">
        <f>IF('Indicator Data'!AZ139="No data","x",ROUND(IF('Indicator Data'!AZ139&gt;R$140,0,IF('Indicator Data'!AZ139&lt;R$139,10,(R$140-'Indicator Data'!AZ139)/(R$140-R$139)*10)),1))</f>
        <v>10</v>
      </c>
      <c r="S137" s="3">
        <f t="shared" si="21"/>
        <v>10</v>
      </c>
      <c r="T137" s="2">
        <f>IF('Indicator Data'!X139="No data","x",ROUND(IF('Indicator Data'!X139&gt;T$140,0,IF('Indicator Data'!X139&lt;T$139,10,(T$140-'Indicator Data'!X139)/(T$140-T$139)*10)),1))</f>
        <v>9.9</v>
      </c>
      <c r="U137" s="2">
        <f>IF('Indicator Data'!Y139="No data","x",ROUND(IF('Indicator Data'!Y139&gt;U$140,0,IF('Indicator Data'!Y139&lt;U$139,10,(U$140-'Indicator Data'!Y139)/(U$140-U$139)*10)),1))</f>
        <v>9.8000000000000007</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9.8000000000000007</v>
      </c>
      <c r="X137" s="3">
        <f t="shared" si="22"/>
        <v>9.9</v>
      </c>
      <c r="Y137" s="5">
        <f t="shared" si="23"/>
        <v>9.8000000000000007</v>
      </c>
      <c r="Z137" s="80"/>
    </row>
    <row r="138" spans="1:26" customFormat="1" x14ac:dyDescent="0.25"/>
    <row r="139" spans="1:26" s="11" customFormat="1" x14ac:dyDescent="0.25">
      <c r="A139" s="60"/>
      <c r="B139" s="75" t="s">
        <v>42</v>
      </c>
      <c r="C139" s="75"/>
      <c r="D139" s="65">
        <v>1</v>
      </c>
      <c r="E139" s="65"/>
      <c r="F139" s="65">
        <v>0</v>
      </c>
      <c r="G139" s="66"/>
      <c r="H139" s="65">
        <v>0</v>
      </c>
      <c r="I139" s="63">
        <v>-2.5</v>
      </c>
      <c r="J139" s="62"/>
      <c r="K139" s="62"/>
      <c r="L139" s="65">
        <v>900</v>
      </c>
      <c r="M139" s="65">
        <v>0</v>
      </c>
      <c r="N139" s="65">
        <v>0</v>
      </c>
      <c r="O139" s="65">
        <v>5</v>
      </c>
      <c r="P139" s="62"/>
      <c r="Q139" s="65">
        <v>10</v>
      </c>
      <c r="R139" s="65">
        <v>50</v>
      </c>
      <c r="S139" s="62"/>
      <c r="T139" s="65">
        <v>0</v>
      </c>
      <c r="U139" s="65">
        <v>10</v>
      </c>
      <c r="V139" s="65">
        <v>60</v>
      </c>
      <c r="W139" s="65">
        <v>50</v>
      </c>
      <c r="X139" s="61"/>
      <c r="Y139" s="62"/>
    </row>
    <row r="140" spans="1:26" s="11" customFormat="1" x14ac:dyDescent="0.25">
      <c r="A140" s="60"/>
      <c r="B140" s="75" t="s">
        <v>43</v>
      </c>
      <c r="C140" s="75"/>
      <c r="D140" s="65">
        <v>5</v>
      </c>
      <c r="E140" s="65"/>
      <c r="F140" s="65">
        <v>1</v>
      </c>
      <c r="G140" s="66"/>
      <c r="H140" s="65">
        <v>100</v>
      </c>
      <c r="I140" s="63">
        <v>2.5</v>
      </c>
      <c r="J140" s="62"/>
      <c r="K140" s="62"/>
      <c r="L140" s="65">
        <v>10000</v>
      </c>
      <c r="M140" s="65">
        <v>100</v>
      </c>
      <c r="N140" s="65">
        <v>100</v>
      </c>
      <c r="O140" s="65">
        <v>200</v>
      </c>
      <c r="P140" s="62"/>
      <c r="Q140" s="65">
        <v>100</v>
      </c>
      <c r="R140" s="65">
        <v>100</v>
      </c>
      <c r="S140" s="62"/>
      <c r="T140" s="64">
        <v>40</v>
      </c>
      <c r="U140" s="64">
        <v>100</v>
      </c>
      <c r="V140" s="64">
        <v>99</v>
      </c>
      <c r="W140" s="64">
        <v>3000</v>
      </c>
      <c r="X140" s="64"/>
      <c r="Y140" s="62"/>
    </row>
  </sheetData>
  <sortState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99"/>
  <sheetViews>
    <sheetView showGridLines="0" zoomScaleNormal="100" workbookViewId="0">
      <pane xSplit="3" ySplit="4" topLeftCell="D5" activePane="bottomRight" state="frozen"/>
      <selection pane="topRight" activeCell="D1" sqref="D1"/>
      <selection pane="bottomLeft" activeCell="A5" sqref="A5"/>
      <selection pane="bottomRight" activeCell="BB2" sqref="BB2:BC2"/>
    </sheetView>
  </sheetViews>
  <sheetFormatPr defaultColWidth="9.140625" defaultRowHeight="15" x14ac:dyDescent="0.25"/>
  <cols>
    <col min="1" max="1" width="49.42578125" style="11" bestFit="1" customWidth="1"/>
    <col min="2" max="2" width="5.5703125" style="11" bestFit="1" customWidth="1"/>
    <col min="3" max="3" width="10" style="11" bestFit="1" customWidth="1"/>
    <col min="4" max="21" width="11.42578125" style="11" customWidth="1"/>
    <col min="22" max="23" width="11.42578125" style="199" customWidth="1"/>
    <col min="24" max="41" width="11.42578125" style="148" customWidth="1"/>
    <col min="42" max="43" width="11.42578125" style="199" customWidth="1"/>
    <col min="44" max="56" width="11.42578125" style="148" customWidth="1"/>
    <col min="57" max="57" width="12.42578125" style="148" bestFit="1" customWidth="1"/>
    <col min="58" max="16384" width="9.140625" style="148"/>
  </cols>
  <sheetData>
    <row r="1" spans="1:59" s="11" customFormat="1" x14ac:dyDescent="0.2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row>
    <row r="2" spans="1:59" s="81" customFormat="1" ht="121.5" customHeight="1" x14ac:dyDescent="0.25">
      <c r="A2" s="148" t="s">
        <v>331</v>
      </c>
      <c r="B2" s="148" t="s">
        <v>18</v>
      </c>
      <c r="C2" s="148" t="s">
        <v>758</v>
      </c>
      <c r="D2" s="205" t="s">
        <v>623</v>
      </c>
      <c r="E2" s="205" t="s">
        <v>669</v>
      </c>
      <c r="F2" s="205" t="s">
        <v>670</v>
      </c>
      <c r="G2" s="205" t="s">
        <v>89</v>
      </c>
      <c r="H2" s="205" t="s">
        <v>588</v>
      </c>
      <c r="I2" s="205" t="s">
        <v>94</v>
      </c>
      <c r="J2" s="205" t="s">
        <v>697</v>
      </c>
      <c r="K2" s="205" t="s">
        <v>77</v>
      </c>
      <c r="L2" s="205" t="s">
        <v>584</v>
      </c>
      <c r="M2" s="205" t="s">
        <v>702</v>
      </c>
      <c r="N2" s="205" t="s">
        <v>703</v>
      </c>
      <c r="O2" s="205" t="s">
        <v>38</v>
      </c>
      <c r="P2" s="205" t="s">
        <v>39</v>
      </c>
      <c r="Q2" s="205" t="s">
        <v>665</v>
      </c>
      <c r="R2" s="205" t="s">
        <v>139</v>
      </c>
      <c r="S2" s="205" t="s">
        <v>140</v>
      </c>
      <c r="T2" s="205" t="s">
        <v>140</v>
      </c>
      <c r="U2" s="205" t="s">
        <v>46</v>
      </c>
      <c r="V2" s="205" t="s">
        <v>130</v>
      </c>
      <c r="W2" s="205" t="s">
        <v>591</v>
      </c>
      <c r="X2" s="205" t="s">
        <v>118</v>
      </c>
      <c r="Y2" s="205" t="s">
        <v>692</v>
      </c>
      <c r="Z2" s="205" t="s">
        <v>128</v>
      </c>
      <c r="AA2" s="205" t="s">
        <v>54</v>
      </c>
      <c r="AB2" s="205" t="s">
        <v>53</v>
      </c>
      <c r="AC2" s="205" t="s">
        <v>647</v>
      </c>
      <c r="AD2" s="205" t="s">
        <v>648</v>
      </c>
      <c r="AE2" s="205" t="s">
        <v>129</v>
      </c>
      <c r="AF2" s="205" t="s">
        <v>122</v>
      </c>
      <c r="AG2" s="205" t="s">
        <v>37</v>
      </c>
      <c r="AH2" s="205" t="s">
        <v>131</v>
      </c>
      <c r="AI2" s="205" t="s">
        <v>132</v>
      </c>
      <c r="AJ2" s="205" t="s">
        <v>132</v>
      </c>
      <c r="AK2" s="205" t="s">
        <v>132</v>
      </c>
      <c r="AL2" s="205" t="s">
        <v>623</v>
      </c>
      <c r="AM2" s="205" t="s">
        <v>133</v>
      </c>
      <c r="AN2" s="205" t="s">
        <v>134</v>
      </c>
      <c r="AO2" s="205" t="s">
        <v>47</v>
      </c>
      <c r="AP2" s="205" t="s">
        <v>657</v>
      </c>
      <c r="AQ2" s="205" t="s">
        <v>592</v>
      </c>
      <c r="AR2" s="205" t="s">
        <v>99</v>
      </c>
      <c r="AS2" s="205" t="s">
        <v>20</v>
      </c>
      <c r="AT2" s="205" t="s">
        <v>56</v>
      </c>
      <c r="AU2" s="205" t="s">
        <v>22</v>
      </c>
      <c r="AV2" s="205" t="s">
        <v>75</v>
      </c>
      <c r="AW2" s="205" t="s">
        <v>23</v>
      </c>
      <c r="AX2" s="205" t="s">
        <v>24</v>
      </c>
      <c r="AY2" s="205" t="s">
        <v>41</v>
      </c>
      <c r="AZ2" s="205" t="s">
        <v>40</v>
      </c>
      <c r="BA2" s="205" t="s">
        <v>137</v>
      </c>
      <c r="BB2" s="205" t="s">
        <v>25</v>
      </c>
      <c r="BC2" s="205" t="s">
        <v>691</v>
      </c>
      <c r="BD2" s="205" t="s">
        <v>756</v>
      </c>
      <c r="BE2" s="205" t="s">
        <v>594</v>
      </c>
      <c r="BF2" s="205" t="s">
        <v>595</v>
      </c>
      <c r="BG2" s="205" t="s">
        <v>596</v>
      </c>
    </row>
    <row r="3" spans="1:59" s="11" customFormat="1" x14ac:dyDescent="0.25">
      <c r="A3" s="73" t="s">
        <v>138</v>
      </c>
      <c r="B3"/>
      <c r="C3" s="15"/>
      <c r="D3" s="194" t="s">
        <v>759</v>
      </c>
      <c r="E3" s="194"/>
      <c r="F3" s="194"/>
      <c r="G3" s="194">
        <v>2015</v>
      </c>
      <c r="H3" s="194" t="s">
        <v>762</v>
      </c>
      <c r="I3" s="194" t="s">
        <v>762</v>
      </c>
      <c r="J3" s="194" t="s">
        <v>762</v>
      </c>
      <c r="K3" s="194">
        <v>2017</v>
      </c>
      <c r="L3" s="194" t="s">
        <v>763</v>
      </c>
      <c r="M3" s="194">
        <v>2017</v>
      </c>
      <c r="N3" s="194">
        <v>2017</v>
      </c>
      <c r="O3" s="194">
        <v>2015</v>
      </c>
      <c r="P3" s="194" t="s">
        <v>769</v>
      </c>
      <c r="Q3" s="194">
        <v>2017</v>
      </c>
      <c r="R3" s="194" t="s">
        <v>774</v>
      </c>
      <c r="S3" s="194">
        <v>2015</v>
      </c>
      <c r="T3" s="194">
        <v>2016</v>
      </c>
      <c r="U3" s="194">
        <v>2016</v>
      </c>
      <c r="V3" s="194" t="s">
        <v>764</v>
      </c>
      <c r="W3" s="194" t="s">
        <v>766</v>
      </c>
      <c r="X3" s="194">
        <v>2013</v>
      </c>
      <c r="Y3" s="194" t="s">
        <v>764</v>
      </c>
      <c r="Z3" s="194" t="s">
        <v>764</v>
      </c>
      <c r="AA3" s="194">
        <v>2014</v>
      </c>
      <c r="AB3" s="194" t="s">
        <v>764</v>
      </c>
      <c r="AC3" s="194">
        <v>2017</v>
      </c>
      <c r="AD3" s="194">
        <v>2014</v>
      </c>
      <c r="AE3" s="194">
        <v>2015</v>
      </c>
      <c r="AF3" s="194">
        <v>2016</v>
      </c>
      <c r="AG3" s="194">
        <v>2015</v>
      </c>
      <c r="AH3" s="194" t="s">
        <v>770</v>
      </c>
      <c r="AI3" s="194">
        <v>2015</v>
      </c>
      <c r="AJ3" s="194">
        <v>2016</v>
      </c>
      <c r="AK3" s="194">
        <v>2017</v>
      </c>
      <c r="AL3" s="206">
        <v>42989</v>
      </c>
      <c r="AM3" s="194">
        <v>2018</v>
      </c>
      <c r="AN3" s="194">
        <v>2018</v>
      </c>
      <c r="AO3" s="194">
        <v>2018</v>
      </c>
      <c r="AP3" s="194" t="s">
        <v>766</v>
      </c>
      <c r="AQ3" s="194" t="s">
        <v>765</v>
      </c>
      <c r="AR3" s="194" t="s">
        <v>682</v>
      </c>
      <c r="AS3" s="194">
        <v>2016</v>
      </c>
      <c r="AT3" s="194">
        <v>2017</v>
      </c>
      <c r="AU3" s="194" t="s">
        <v>771</v>
      </c>
      <c r="AV3" s="194" t="s">
        <v>732</v>
      </c>
      <c r="AW3" s="194">
        <v>2016</v>
      </c>
      <c r="AX3" s="194">
        <v>2016</v>
      </c>
      <c r="AY3" s="194" t="s">
        <v>772</v>
      </c>
      <c r="AZ3" s="194" t="s">
        <v>772</v>
      </c>
      <c r="BA3" s="194">
        <v>2013</v>
      </c>
      <c r="BB3" s="194">
        <v>2017</v>
      </c>
      <c r="BC3" s="194">
        <v>2014</v>
      </c>
      <c r="BD3" s="194">
        <v>2017</v>
      </c>
      <c r="BE3" s="88" t="s">
        <v>683</v>
      </c>
      <c r="BF3" s="88" t="s">
        <v>684</v>
      </c>
      <c r="BG3" s="88" t="s">
        <v>100</v>
      </c>
    </row>
    <row r="4" spans="1:59" s="11" customFormat="1" ht="30" x14ac:dyDescent="0.25">
      <c r="A4" s="92" t="s">
        <v>96</v>
      </c>
      <c r="B4" s="74" t="s">
        <v>18</v>
      </c>
      <c r="C4" s="74" t="s">
        <v>330</v>
      </c>
      <c r="D4" s="74" t="s">
        <v>97</v>
      </c>
      <c r="E4" s="74" t="s">
        <v>25</v>
      </c>
      <c r="F4" s="74" t="s">
        <v>25</v>
      </c>
      <c r="G4" s="74" t="s">
        <v>97</v>
      </c>
      <c r="H4" s="74" t="s">
        <v>97</v>
      </c>
      <c r="I4" s="74" t="s">
        <v>97</v>
      </c>
      <c r="J4" s="136" t="s">
        <v>117</v>
      </c>
      <c r="K4" s="74" t="s">
        <v>98</v>
      </c>
      <c r="L4" s="74" t="s">
        <v>97</v>
      </c>
      <c r="M4" s="74" t="s">
        <v>98</v>
      </c>
      <c r="N4" s="74" t="s">
        <v>98</v>
      </c>
      <c r="O4" s="74" t="s">
        <v>98</v>
      </c>
      <c r="P4" s="74" t="s">
        <v>98</v>
      </c>
      <c r="Q4" s="74" t="s">
        <v>321</v>
      </c>
      <c r="R4" s="74" t="s">
        <v>115</v>
      </c>
      <c r="S4" s="74" t="s">
        <v>321</v>
      </c>
      <c r="T4" s="74" t="s">
        <v>321</v>
      </c>
      <c r="U4" s="74" t="s">
        <v>116</v>
      </c>
      <c r="V4" s="74" t="s">
        <v>121</v>
      </c>
      <c r="W4" s="74" t="s">
        <v>117</v>
      </c>
      <c r="X4" s="74" t="s">
        <v>119</v>
      </c>
      <c r="Y4" s="74" t="s">
        <v>117</v>
      </c>
      <c r="Z4" s="74" t="s">
        <v>117</v>
      </c>
      <c r="AA4" s="74" t="s">
        <v>120</v>
      </c>
      <c r="AB4" s="74" t="s">
        <v>117</v>
      </c>
      <c r="AC4" s="74" t="s">
        <v>97</v>
      </c>
      <c r="AD4" s="74" t="s">
        <v>97</v>
      </c>
      <c r="AE4" s="74" t="s">
        <v>135</v>
      </c>
      <c r="AF4" s="74" t="s">
        <v>120</v>
      </c>
      <c r="AG4" s="74" t="s">
        <v>98</v>
      </c>
      <c r="AH4" s="74" t="s">
        <v>98</v>
      </c>
      <c r="AI4" s="74" t="s">
        <v>97</v>
      </c>
      <c r="AJ4" s="74" t="s">
        <v>97</v>
      </c>
      <c r="AK4" s="74" t="s">
        <v>97</v>
      </c>
      <c r="AL4" s="74" t="s">
        <v>97</v>
      </c>
      <c r="AM4" s="74" t="s">
        <v>97</v>
      </c>
      <c r="AN4" s="74" t="s">
        <v>97</v>
      </c>
      <c r="AO4" s="74" t="s">
        <v>97</v>
      </c>
      <c r="AP4" s="74" t="s">
        <v>117</v>
      </c>
      <c r="AQ4" s="74" t="s">
        <v>117</v>
      </c>
      <c r="AR4" s="74" t="s">
        <v>98</v>
      </c>
      <c r="AS4" s="74" t="s">
        <v>98</v>
      </c>
      <c r="AT4" s="74" t="s">
        <v>98</v>
      </c>
      <c r="AU4" s="74" t="s">
        <v>117</v>
      </c>
      <c r="AV4" s="74" t="s">
        <v>117</v>
      </c>
      <c r="AW4" s="74" t="s">
        <v>117</v>
      </c>
      <c r="AX4" s="74" t="s">
        <v>117</v>
      </c>
      <c r="AY4" s="74" t="s">
        <v>117</v>
      </c>
      <c r="AZ4" s="74" t="s">
        <v>117</v>
      </c>
      <c r="BA4" s="74" t="s">
        <v>135</v>
      </c>
      <c r="BB4" s="74" t="s">
        <v>97</v>
      </c>
      <c r="BC4" s="74" t="s">
        <v>97</v>
      </c>
      <c r="BD4" s="74" t="s">
        <v>97</v>
      </c>
      <c r="BE4" s="74" t="s">
        <v>321</v>
      </c>
      <c r="BF4" s="74" t="s">
        <v>321</v>
      </c>
      <c r="BG4" s="74" t="s">
        <v>321</v>
      </c>
    </row>
    <row r="5" spans="1:59" s="11" customFormat="1" x14ac:dyDescent="0.25">
      <c r="A5" t="s">
        <v>332</v>
      </c>
      <c r="B5" t="s">
        <v>0</v>
      </c>
      <c r="C5" s="118" t="s">
        <v>582</v>
      </c>
      <c r="D5" s="70">
        <v>1.4285714285714286</v>
      </c>
      <c r="E5" s="72">
        <v>790015</v>
      </c>
      <c r="F5" s="72">
        <v>609863</v>
      </c>
      <c r="G5" s="72">
        <v>6776.9552944384995</v>
      </c>
      <c r="H5" s="70">
        <v>0.15</v>
      </c>
      <c r="I5" s="72">
        <v>286655.5882352941</v>
      </c>
      <c r="J5" s="70">
        <v>0.14705882352941177</v>
      </c>
      <c r="K5" s="72">
        <v>3</v>
      </c>
      <c r="L5" s="72">
        <v>5</v>
      </c>
      <c r="M5" s="70">
        <v>0.74</v>
      </c>
      <c r="N5" s="70">
        <v>0.33100000000000002</v>
      </c>
      <c r="O5" s="70">
        <v>0.40200000000000002</v>
      </c>
      <c r="P5" s="70">
        <v>0.59085399999999999</v>
      </c>
      <c r="Q5" s="70">
        <v>444.30742306799999</v>
      </c>
      <c r="R5" s="72">
        <v>210474692</v>
      </c>
      <c r="S5" s="72">
        <v>996.99</v>
      </c>
      <c r="T5" s="72">
        <v>1023.28</v>
      </c>
      <c r="U5" s="70">
        <v>9.1769773147022402</v>
      </c>
      <c r="V5" s="171">
        <v>135</v>
      </c>
      <c r="W5" s="171">
        <v>0.16500000000000001</v>
      </c>
      <c r="X5" s="70">
        <v>0.5</v>
      </c>
      <c r="Y5" s="119">
        <v>102.05</v>
      </c>
      <c r="Z5" s="70">
        <v>95.4</v>
      </c>
      <c r="AA5" s="70">
        <v>81</v>
      </c>
      <c r="AB5" s="70">
        <v>0.6</v>
      </c>
      <c r="AC5" s="70">
        <v>0</v>
      </c>
      <c r="AD5" s="70">
        <v>1</v>
      </c>
      <c r="AE5" s="70">
        <v>96</v>
      </c>
      <c r="AF5" s="70">
        <v>114.2</v>
      </c>
      <c r="AG5" s="70">
        <v>0.61499999999999999</v>
      </c>
      <c r="AH5" s="70">
        <v>0.31</v>
      </c>
      <c r="AI5" s="72">
        <v>0</v>
      </c>
      <c r="AJ5" s="72">
        <v>4341.9810774963389</v>
      </c>
      <c r="AK5" s="72">
        <v>884.49320229723219</v>
      </c>
      <c r="AL5" s="72">
        <v>18254</v>
      </c>
      <c r="AM5" s="72">
        <v>0</v>
      </c>
      <c r="AN5" s="72">
        <v>0</v>
      </c>
      <c r="AO5" s="72">
        <v>0</v>
      </c>
      <c r="AP5" s="70">
        <v>8.4</v>
      </c>
      <c r="AQ5" s="70">
        <v>13</v>
      </c>
      <c r="AR5" s="70">
        <v>3.7166666666666672</v>
      </c>
      <c r="AS5" s="70">
        <v>-0.54513925313949585</v>
      </c>
      <c r="AT5" s="70">
        <v>42</v>
      </c>
      <c r="AU5" s="70">
        <v>20.100000000000001</v>
      </c>
      <c r="AV5" s="70">
        <v>32.200000000000003</v>
      </c>
      <c r="AW5" s="70">
        <v>14</v>
      </c>
      <c r="AX5" s="70">
        <v>83</v>
      </c>
      <c r="AY5" s="70">
        <v>10</v>
      </c>
      <c r="AZ5" s="70">
        <v>34</v>
      </c>
      <c r="BA5" s="72"/>
      <c r="BB5" s="72">
        <v>1923192</v>
      </c>
      <c r="BC5" s="72">
        <v>1660046.8404900001</v>
      </c>
      <c r="BD5" s="72">
        <v>19632147</v>
      </c>
      <c r="BE5" s="70">
        <v>0.53661899999999996</v>
      </c>
      <c r="BF5" s="70">
        <v>1.55</v>
      </c>
      <c r="BG5" s="70">
        <v>2.3012790000000001</v>
      </c>
    </row>
    <row r="6" spans="1:59" s="11" customFormat="1" x14ac:dyDescent="0.25">
      <c r="A6" s="15" t="s">
        <v>333</v>
      </c>
      <c r="B6" t="s">
        <v>0</v>
      </c>
      <c r="C6" s="118" t="s">
        <v>453</v>
      </c>
      <c r="D6" s="70">
        <v>1.1428571428571428</v>
      </c>
      <c r="E6" s="72">
        <v>62160</v>
      </c>
      <c r="F6" s="72">
        <v>61335</v>
      </c>
      <c r="G6" s="72">
        <v>705.69483069304999</v>
      </c>
      <c r="H6" s="70">
        <v>0.03</v>
      </c>
      <c r="I6" s="72">
        <v>286655.5882352941</v>
      </c>
      <c r="J6" s="70">
        <v>0.14705882352941177</v>
      </c>
      <c r="K6" s="72">
        <v>0</v>
      </c>
      <c r="L6" s="72">
        <v>0</v>
      </c>
      <c r="M6" s="70">
        <v>0.74</v>
      </c>
      <c r="N6" s="70">
        <v>0.33100000000000002</v>
      </c>
      <c r="O6" s="70">
        <v>0.40200000000000002</v>
      </c>
      <c r="P6" s="70">
        <v>0.4926101</v>
      </c>
      <c r="Q6" s="70">
        <v>444.30742306799999</v>
      </c>
      <c r="R6" s="72">
        <v>210474692</v>
      </c>
      <c r="S6" s="72">
        <v>996.99</v>
      </c>
      <c r="T6" s="72">
        <v>1023.28</v>
      </c>
      <c r="U6" s="70">
        <v>9.1769773147022402</v>
      </c>
      <c r="V6" s="171">
        <v>170</v>
      </c>
      <c r="W6" s="171">
        <v>0.16</v>
      </c>
      <c r="X6" s="70">
        <v>0.5</v>
      </c>
      <c r="Y6" s="119">
        <v>124.69999999999999</v>
      </c>
      <c r="Z6" s="70">
        <v>109.9</v>
      </c>
      <c r="AA6" s="70">
        <v>81</v>
      </c>
      <c r="AB6" s="70">
        <v>1.2</v>
      </c>
      <c r="AC6" s="70">
        <v>0</v>
      </c>
      <c r="AD6" s="70">
        <v>0</v>
      </c>
      <c r="AE6" s="70">
        <v>96</v>
      </c>
      <c r="AF6" s="70">
        <v>114.2</v>
      </c>
      <c r="AG6" s="70">
        <v>0.61499999999999999</v>
      </c>
      <c r="AH6" s="70">
        <v>0.4</v>
      </c>
      <c r="AI6" s="72">
        <v>4080.183370218147</v>
      </c>
      <c r="AJ6" s="72">
        <v>1793.0433549531053</v>
      </c>
      <c r="AK6" s="72">
        <v>365.25600424650446</v>
      </c>
      <c r="AL6" s="72">
        <v>0</v>
      </c>
      <c r="AM6" s="72">
        <v>0</v>
      </c>
      <c r="AN6" s="72">
        <v>0</v>
      </c>
      <c r="AO6" s="72">
        <v>0</v>
      </c>
      <c r="AP6" s="70">
        <v>6.5</v>
      </c>
      <c r="AQ6" s="70">
        <v>8.9</v>
      </c>
      <c r="AR6" s="70">
        <v>3.7166666666666672</v>
      </c>
      <c r="AS6" s="70">
        <v>-0.54513925313949585</v>
      </c>
      <c r="AT6" s="70">
        <v>42</v>
      </c>
      <c r="AU6" s="70">
        <v>43</v>
      </c>
      <c r="AV6" s="70">
        <v>38</v>
      </c>
      <c r="AW6" s="70">
        <v>14</v>
      </c>
      <c r="AX6" s="70">
        <v>83</v>
      </c>
      <c r="AY6" s="70">
        <v>27</v>
      </c>
      <c r="AZ6" s="70">
        <v>88.3</v>
      </c>
      <c r="BA6" s="72"/>
      <c r="BB6" s="72">
        <v>794192</v>
      </c>
      <c r="BC6" s="72">
        <v>802775.16683300002</v>
      </c>
      <c r="BD6" s="72">
        <v>19632147</v>
      </c>
      <c r="BE6" s="70">
        <v>0.53661899999999996</v>
      </c>
      <c r="BF6" s="70">
        <v>1.55</v>
      </c>
      <c r="BG6" s="70">
        <v>2.3012790000000001</v>
      </c>
    </row>
    <row r="7" spans="1:59" s="11" customFormat="1" x14ac:dyDescent="0.25">
      <c r="A7" s="15" t="s">
        <v>334</v>
      </c>
      <c r="B7" t="s">
        <v>0</v>
      </c>
      <c r="C7" s="118" t="s">
        <v>454</v>
      </c>
      <c r="D7" s="70">
        <v>1.2857142857142858</v>
      </c>
      <c r="E7" s="72">
        <v>26996</v>
      </c>
      <c r="F7" s="72">
        <v>715942</v>
      </c>
      <c r="G7" s="72">
        <v>160.35950404680497</v>
      </c>
      <c r="H7" s="70">
        <v>0.09</v>
      </c>
      <c r="I7" s="72">
        <v>286655.5882352941</v>
      </c>
      <c r="J7" s="70">
        <v>0.14705882352941177</v>
      </c>
      <c r="K7" s="72">
        <v>3</v>
      </c>
      <c r="L7" s="72">
        <v>43</v>
      </c>
      <c r="M7" s="70">
        <v>0.74</v>
      </c>
      <c r="N7" s="70">
        <v>0.33100000000000002</v>
      </c>
      <c r="O7" s="70">
        <v>0.40200000000000002</v>
      </c>
      <c r="P7" s="70">
        <v>0.20747599999999999</v>
      </c>
      <c r="Q7" s="70">
        <v>444.30742306799999</v>
      </c>
      <c r="R7" s="72">
        <v>210474692</v>
      </c>
      <c r="S7" s="72">
        <v>996.99</v>
      </c>
      <c r="T7" s="72">
        <v>1023.28</v>
      </c>
      <c r="U7" s="70">
        <v>9.1769773147022402</v>
      </c>
      <c r="V7" s="171">
        <v>93</v>
      </c>
      <c r="W7" s="171">
        <v>8.3000000000000004E-2</v>
      </c>
      <c r="X7" s="70">
        <v>0.5</v>
      </c>
      <c r="Y7" s="119">
        <v>113.6</v>
      </c>
      <c r="Z7" s="70">
        <v>105</v>
      </c>
      <c r="AA7" s="70">
        <v>81</v>
      </c>
      <c r="AB7" s="70">
        <v>2</v>
      </c>
      <c r="AC7" s="70">
        <v>0</v>
      </c>
      <c r="AD7" s="70">
        <v>7</v>
      </c>
      <c r="AE7" s="70">
        <v>96</v>
      </c>
      <c r="AF7" s="70">
        <v>114.2</v>
      </c>
      <c r="AG7" s="70">
        <v>0.61499999999999999</v>
      </c>
      <c r="AH7" s="70">
        <v>0.23</v>
      </c>
      <c r="AI7" s="72">
        <v>14100.797502371166</v>
      </c>
      <c r="AJ7" s="72">
        <v>6196.618869071609</v>
      </c>
      <c r="AK7" s="72">
        <v>1262.2964423605836</v>
      </c>
      <c r="AL7" s="72">
        <v>14198</v>
      </c>
      <c r="AM7" s="72">
        <v>0</v>
      </c>
      <c r="AN7" s="72">
        <v>507</v>
      </c>
      <c r="AO7" s="72">
        <v>0</v>
      </c>
      <c r="AP7" s="70">
        <v>7</v>
      </c>
      <c r="AQ7" s="70">
        <v>7.7</v>
      </c>
      <c r="AR7" s="70">
        <v>3.7166666666666672</v>
      </c>
      <c r="AS7" s="70">
        <v>-0.54513925313949585</v>
      </c>
      <c r="AT7" s="70">
        <v>42</v>
      </c>
      <c r="AU7" s="70">
        <v>60.6</v>
      </c>
      <c r="AV7" s="70">
        <v>65.2</v>
      </c>
      <c r="AW7" s="70">
        <v>14</v>
      </c>
      <c r="AX7" s="70">
        <v>83</v>
      </c>
      <c r="AY7" s="70">
        <v>63.9</v>
      </c>
      <c r="AZ7" s="70">
        <v>98.4</v>
      </c>
      <c r="BA7" s="72"/>
      <c r="BB7" s="72">
        <v>2744666</v>
      </c>
      <c r="BC7" s="72">
        <v>2908227.59516</v>
      </c>
      <c r="BD7" s="72">
        <v>19632147</v>
      </c>
      <c r="BE7" s="70">
        <v>0.53661899999999996</v>
      </c>
      <c r="BF7" s="70">
        <v>1.55</v>
      </c>
      <c r="BG7" s="70">
        <v>2.3012790000000001</v>
      </c>
    </row>
    <row r="8" spans="1:59" s="11" customFormat="1" x14ac:dyDescent="0.25">
      <c r="A8" s="15" t="s">
        <v>335</v>
      </c>
      <c r="B8" t="s">
        <v>0</v>
      </c>
      <c r="C8" s="118" t="s">
        <v>455</v>
      </c>
      <c r="D8" s="70">
        <v>1.5714285714285714</v>
      </c>
      <c r="E8" s="72">
        <v>341414</v>
      </c>
      <c r="F8" s="72">
        <v>246614</v>
      </c>
      <c r="G8" s="72">
        <v>6561.3455235519996</v>
      </c>
      <c r="H8" s="70">
        <v>0.15</v>
      </c>
      <c r="I8" s="72">
        <v>286655.5882352941</v>
      </c>
      <c r="J8" s="70">
        <v>0.14705882352941177</v>
      </c>
      <c r="K8" s="72">
        <v>0</v>
      </c>
      <c r="L8" s="72">
        <v>1</v>
      </c>
      <c r="M8" s="70">
        <v>0.74</v>
      </c>
      <c r="N8" s="70">
        <v>0.33100000000000002</v>
      </c>
      <c r="O8" s="70">
        <v>0.40200000000000002</v>
      </c>
      <c r="P8" s="70">
        <v>0.57972599999999996</v>
      </c>
      <c r="Q8" s="70">
        <v>444.30742306799999</v>
      </c>
      <c r="R8" s="72">
        <v>210474692</v>
      </c>
      <c r="S8" s="72">
        <v>996.99</v>
      </c>
      <c r="T8" s="72">
        <v>1023.28</v>
      </c>
      <c r="U8" s="70">
        <v>9.1769773147022402</v>
      </c>
      <c r="V8" s="171">
        <v>80</v>
      </c>
      <c r="W8" s="171">
        <v>0.182</v>
      </c>
      <c r="X8" s="70">
        <v>0.5</v>
      </c>
      <c r="Y8" s="119">
        <v>92.199999999999989</v>
      </c>
      <c r="Z8" s="70">
        <v>91.6</v>
      </c>
      <c r="AA8" s="70">
        <v>81</v>
      </c>
      <c r="AB8" s="70">
        <v>0.9</v>
      </c>
      <c r="AC8" s="70">
        <v>0</v>
      </c>
      <c r="AD8" s="70">
        <v>33</v>
      </c>
      <c r="AE8" s="70">
        <v>96</v>
      </c>
      <c r="AF8" s="70">
        <v>114.2</v>
      </c>
      <c r="AG8" s="70">
        <v>0.61499999999999999</v>
      </c>
      <c r="AH8" s="70">
        <v>0.36</v>
      </c>
      <c r="AI8" s="72">
        <v>0</v>
      </c>
      <c r="AJ8" s="72">
        <v>0</v>
      </c>
      <c r="AK8" s="72">
        <v>718.01352302425198</v>
      </c>
      <c r="AL8" s="72">
        <v>4184</v>
      </c>
      <c r="AM8" s="72">
        <v>0</v>
      </c>
      <c r="AN8" s="72">
        <v>0</v>
      </c>
      <c r="AO8" s="72">
        <v>0</v>
      </c>
      <c r="AP8" s="70">
        <v>6.8</v>
      </c>
      <c r="AQ8" s="70">
        <v>17.100000000000001</v>
      </c>
      <c r="AR8" s="70">
        <v>3.7166666666666672</v>
      </c>
      <c r="AS8" s="70">
        <v>-0.54513925313949585</v>
      </c>
      <c r="AT8" s="70">
        <v>42</v>
      </c>
      <c r="AU8" s="70">
        <v>9.1</v>
      </c>
      <c r="AV8" s="70">
        <v>21.9</v>
      </c>
      <c r="AW8" s="70">
        <v>14</v>
      </c>
      <c r="AX8" s="70">
        <v>83</v>
      </c>
      <c r="AY8" s="70">
        <v>9.6</v>
      </c>
      <c r="AZ8" s="70">
        <v>89.9</v>
      </c>
      <c r="BA8" s="72"/>
      <c r="BB8" s="72">
        <v>1561208</v>
      </c>
      <c r="BC8" s="72">
        <v>1365144.5823599999</v>
      </c>
      <c r="BD8" s="72">
        <v>19632147</v>
      </c>
      <c r="BE8" s="70">
        <v>0.53661899999999996</v>
      </c>
      <c r="BF8" s="70">
        <v>1.55</v>
      </c>
      <c r="BG8" s="70">
        <v>2.3012790000000001</v>
      </c>
    </row>
    <row r="9" spans="1:59" s="11" customFormat="1" x14ac:dyDescent="0.25">
      <c r="A9" s="15" t="s">
        <v>336</v>
      </c>
      <c r="B9" t="s">
        <v>0</v>
      </c>
      <c r="C9" s="118" t="s">
        <v>456</v>
      </c>
      <c r="D9" s="70">
        <v>2.2857142857142856</v>
      </c>
      <c r="E9" s="72">
        <v>934632</v>
      </c>
      <c r="F9" s="72">
        <v>151521</v>
      </c>
      <c r="G9" s="72">
        <v>9304.7529498784988</v>
      </c>
      <c r="H9" s="70">
        <v>0.18</v>
      </c>
      <c r="I9" s="72">
        <v>286655.5882352941</v>
      </c>
      <c r="J9" s="70">
        <v>0.14705882352941177</v>
      </c>
      <c r="K9" s="72">
        <v>0</v>
      </c>
      <c r="L9" s="72">
        <v>0</v>
      </c>
      <c r="M9" s="70">
        <v>0.74</v>
      </c>
      <c r="N9" s="70">
        <v>0.33100000000000002</v>
      </c>
      <c r="O9" s="70">
        <v>0.40200000000000002</v>
      </c>
      <c r="P9" s="70">
        <v>0.57527459999999997</v>
      </c>
      <c r="Q9" s="70">
        <v>444.30742306799999</v>
      </c>
      <c r="R9" s="72">
        <v>210474692</v>
      </c>
      <c r="S9" s="72">
        <v>996.99</v>
      </c>
      <c r="T9" s="72">
        <v>1023.28</v>
      </c>
      <c r="U9" s="70">
        <v>9.1769773147022402</v>
      </c>
      <c r="V9" s="171">
        <v>115.99999999999997</v>
      </c>
      <c r="W9" s="171">
        <v>0.19899999999999998</v>
      </c>
      <c r="X9" s="70">
        <v>0.5</v>
      </c>
      <c r="Y9" s="119">
        <v>110.75</v>
      </c>
      <c r="Z9" s="70">
        <v>92.8</v>
      </c>
      <c r="AA9" s="70">
        <v>81</v>
      </c>
      <c r="AB9" s="70">
        <v>0.5</v>
      </c>
      <c r="AC9" s="70">
        <v>0</v>
      </c>
      <c r="AD9" s="70">
        <v>2</v>
      </c>
      <c r="AE9" s="70">
        <v>96</v>
      </c>
      <c r="AF9" s="70">
        <v>114.2</v>
      </c>
      <c r="AG9" s="70">
        <v>0.61499999999999999</v>
      </c>
      <c r="AH9" s="70">
        <v>0.23</v>
      </c>
      <c r="AI9" s="72">
        <v>0</v>
      </c>
      <c r="AJ9" s="72">
        <v>3702.5431364821407</v>
      </c>
      <c r="AK9" s="72">
        <v>754.23503165496868</v>
      </c>
      <c r="AL9" s="72">
        <v>163774</v>
      </c>
      <c r="AM9" s="72">
        <v>0</v>
      </c>
      <c r="AN9" s="72">
        <v>0</v>
      </c>
      <c r="AO9" s="72">
        <v>0</v>
      </c>
      <c r="AP9" s="70">
        <v>9.4</v>
      </c>
      <c r="AQ9" s="70">
        <v>14.9</v>
      </c>
      <c r="AR9" s="70">
        <v>3.7166666666666672</v>
      </c>
      <c r="AS9" s="70">
        <v>-0.54513925313949585</v>
      </c>
      <c r="AT9" s="70">
        <v>42</v>
      </c>
      <c r="AU9" s="70">
        <v>8.3000000000000007</v>
      </c>
      <c r="AV9" s="70">
        <v>24.8</v>
      </c>
      <c r="AW9" s="70">
        <v>14</v>
      </c>
      <c r="AX9" s="70">
        <v>83</v>
      </c>
      <c r="AY9" s="70">
        <v>24.7</v>
      </c>
      <c r="AZ9" s="70">
        <v>85.8</v>
      </c>
      <c r="BA9" s="72"/>
      <c r="BB9" s="72">
        <v>1639966</v>
      </c>
      <c r="BC9" s="72">
        <v>1463010.85617</v>
      </c>
      <c r="BD9" s="72">
        <v>19632147</v>
      </c>
      <c r="BE9" s="70">
        <v>0.53661899999999996</v>
      </c>
      <c r="BF9" s="70">
        <v>1.55</v>
      </c>
      <c r="BG9" s="70">
        <v>2.3012790000000001</v>
      </c>
    </row>
    <row r="10" spans="1:59" s="11" customFormat="1" x14ac:dyDescent="0.25">
      <c r="A10" s="15" t="s">
        <v>337</v>
      </c>
      <c r="B10" t="s">
        <v>0</v>
      </c>
      <c r="C10" s="118" t="s">
        <v>457</v>
      </c>
      <c r="D10" s="70">
        <v>1.8571428571428572</v>
      </c>
      <c r="E10" s="72">
        <v>465000</v>
      </c>
      <c r="F10" s="72">
        <v>552622</v>
      </c>
      <c r="G10" s="72">
        <v>2989.2309495270001</v>
      </c>
      <c r="H10" s="70">
        <v>0.15</v>
      </c>
      <c r="I10" s="72">
        <v>286655.5882352941</v>
      </c>
      <c r="J10" s="70">
        <v>0.14705882352941177</v>
      </c>
      <c r="K10" s="72">
        <v>0</v>
      </c>
      <c r="L10" s="72">
        <v>0</v>
      </c>
      <c r="M10" s="70">
        <v>0.74</v>
      </c>
      <c r="N10" s="70">
        <v>0.33100000000000002</v>
      </c>
      <c r="O10" s="70">
        <v>0.40200000000000002</v>
      </c>
      <c r="P10" s="70">
        <v>0.55435719999999999</v>
      </c>
      <c r="Q10" s="70">
        <v>444.30742306799999</v>
      </c>
      <c r="R10" s="72">
        <v>210474692</v>
      </c>
      <c r="S10" s="72">
        <v>996.99</v>
      </c>
      <c r="T10" s="72">
        <v>1023.28</v>
      </c>
      <c r="U10" s="70">
        <v>9.1769773147022402</v>
      </c>
      <c r="V10" s="171">
        <v>142</v>
      </c>
      <c r="W10" s="171">
        <v>0.18899999999999997</v>
      </c>
      <c r="X10" s="70">
        <v>0.5</v>
      </c>
      <c r="Y10" s="119">
        <v>106.3</v>
      </c>
      <c r="Z10" s="70">
        <v>101.7</v>
      </c>
      <c r="AA10" s="70">
        <v>81</v>
      </c>
      <c r="AB10" s="70">
        <v>2.6</v>
      </c>
      <c r="AC10" s="70">
        <v>0</v>
      </c>
      <c r="AD10" s="70">
        <v>3</v>
      </c>
      <c r="AE10" s="70">
        <v>96</v>
      </c>
      <c r="AF10" s="70">
        <v>114.2</v>
      </c>
      <c r="AG10" s="70">
        <v>0.61499999999999999</v>
      </c>
      <c r="AH10" s="70">
        <v>0.4</v>
      </c>
      <c r="AI10" s="72">
        <v>0</v>
      </c>
      <c r="AJ10" s="72">
        <v>3608.1556791160069</v>
      </c>
      <c r="AK10" s="72">
        <v>735.00761842298766</v>
      </c>
      <c r="AL10" s="72">
        <v>166919</v>
      </c>
      <c r="AM10" s="72">
        <v>0</v>
      </c>
      <c r="AN10" s="72">
        <v>0</v>
      </c>
      <c r="AO10" s="72">
        <v>0</v>
      </c>
      <c r="AP10" s="70">
        <v>9</v>
      </c>
      <c r="AQ10" s="70">
        <v>17.8</v>
      </c>
      <c r="AR10" s="70">
        <v>3.7166666666666672</v>
      </c>
      <c r="AS10" s="70">
        <v>-0.54513925313949585</v>
      </c>
      <c r="AT10" s="70">
        <v>42</v>
      </c>
      <c r="AU10" s="70">
        <v>13.8</v>
      </c>
      <c r="AV10" s="70">
        <v>23.5</v>
      </c>
      <c r="AW10" s="70">
        <v>14</v>
      </c>
      <c r="AX10" s="70">
        <v>83</v>
      </c>
      <c r="AY10" s="70">
        <v>19</v>
      </c>
      <c r="AZ10" s="70">
        <v>88.1</v>
      </c>
      <c r="BA10" s="72"/>
      <c r="BB10" s="72">
        <v>1598159</v>
      </c>
      <c r="BC10" s="72">
        <v>1429922.5989300001</v>
      </c>
      <c r="BD10" s="72">
        <v>19632147</v>
      </c>
      <c r="BE10" s="70">
        <v>0.53661899999999996</v>
      </c>
      <c r="BF10" s="70">
        <v>1.55</v>
      </c>
      <c r="BG10" s="70">
        <v>2.3012790000000001</v>
      </c>
    </row>
    <row r="11" spans="1:59" s="11" customFormat="1" x14ac:dyDescent="0.25">
      <c r="A11" s="15" t="s">
        <v>338</v>
      </c>
      <c r="B11" t="s">
        <v>0</v>
      </c>
      <c r="C11" s="118" t="s">
        <v>458</v>
      </c>
      <c r="D11" s="70">
        <v>1.4285714285714286</v>
      </c>
      <c r="E11" s="72">
        <v>236102</v>
      </c>
      <c r="F11" s="72">
        <v>184772</v>
      </c>
      <c r="G11" s="72">
        <v>3062.5904289609498</v>
      </c>
      <c r="H11" s="70">
        <v>0.12</v>
      </c>
      <c r="I11" s="72">
        <v>286655.5882352941</v>
      </c>
      <c r="J11" s="70">
        <v>0.14705882352941177</v>
      </c>
      <c r="K11" s="72">
        <v>0</v>
      </c>
      <c r="L11" s="72">
        <v>0</v>
      </c>
      <c r="M11" s="70">
        <v>0.74</v>
      </c>
      <c r="N11" s="70">
        <v>0.33100000000000002</v>
      </c>
      <c r="O11" s="70">
        <v>0.40200000000000002</v>
      </c>
      <c r="P11" s="70">
        <v>0.51253439999999995</v>
      </c>
      <c r="Q11" s="70">
        <v>444.30742306799999</v>
      </c>
      <c r="R11" s="72">
        <v>210474692</v>
      </c>
      <c r="S11" s="72">
        <v>996.99</v>
      </c>
      <c r="T11" s="72">
        <v>1023.28</v>
      </c>
      <c r="U11" s="70">
        <v>9.1769773147022402</v>
      </c>
      <c r="V11" s="171">
        <v>127</v>
      </c>
      <c r="W11" s="171">
        <v>0.14599999999999999</v>
      </c>
      <c r="X11" s="70">
        <v>0.5</v>
      </c>
      <c r="Y11" s="119">
        <v>93.050000000000011</v>
      </c>
      <c r="Z11" s="70">
        <v>88.3</v>
      </c>
      <c r="AA11" s="70">
        <v>81</v>
      </c>
      <c r="AB11" s="70">
        <v>0.7</v>
      </c>
      <c r="AC11" s="70">
        <v>0</v>
      </c>
      <c r="AD11" s="70">
        <v>2</v>
      </c>
      <c r="AE11" s="70">
        <v>96</v>
      </c>
      <c r="AF11" s="70">
        <v>114.2</v>
      </c>
      <c r="AG11" s="70">
        <v>0.61499999999999999</v>
      </c>
      <c r="AH11" s="70">
        <v>0.28000000000000003</v>
      </c>
      <c r="AI11" s="72">
        <v>0</v>
      </c>
      <c r="AJ11" s="72">
        <v>0</v>
      </c>
      <c r="AK11" s="72">
        <v>390.43509912593868</v>
      </c>
      <c r="AL11" s="72">
        <v>23205</v>
      </c>
      <c r="AM11" s="72">
        <v>0</v>
      </c>
      <c r="AN11" s="72">
        <v>0</v>
      </c>
      <c r="AO11" s="72">
        <v>0</v>
      </c>
      <c r="AP11" s="70">
        <v>7.5</v>
      </c>
      <c r="AQ11" s="70">
        <v>19.5</v>
      </c>
      <c r="AR11" s="70">
        <v>3.7166666666666672</v>
      </c>
      <c r="AS11" s="70">
        <v>-0.54513925313949585</v>
      </c>
      <c r="AT11" s="70">
        <v>42</v>
      </c>
      <c r="AU11" s="70">
        <v>5.8</v>
      </c>
      <c r="AV11" s="70">
        <v>24.1</v>
      </c>
      <c r="AW11" s="70">
        <v>14</v>
      </c>
      <c r="AX11" s="70">
        <v>83</v>
      </c>
      <c r="AY11" s="70">
        <v>8.6</v>
      </c>
      <c r="AZ11" s="70">
        <v>89.8</v>
      </c>
      <c r="BA11" s="72"/>
      <c r="BB11" s="72">
        <v>848940</v>
      </c>
      <c r="BC11" s="72">
        <v>745611.91555300006</v>
      </c>
      <c r="BD11" s="72">
        <v>19632147</v>
      </c>
      <c r="BE11" s="70">
        <v>0.53661899999999996</v>
      </c>
      <c r="BF11" s="70">
        <v>1.55</v>
      </c>
      <c r="BG11" s="70">
        <v>2.3012790000000001</v>
      </c>
    </row>
    <row r="12" spans="1:59" s="11" customFormat="1" x14ac:dyDescent="0.25">
      <c r="A12" s="15" t="s">
        <v>339</v>
      </c>
      <c r="B12" t="s">
        <v>0</v>
      </c>
      <c r="C12" s="118" t="s">
        <v>459</v>
      </c>
      <c r="D12" s="70">
        <v>2</v>
      </c>
      <c r="E12" s="72">
        <v>811846</v>
      </c>
      <c r="F12" s="72">
        <v>188756</v>
      </c>
      <c r="G12" s="72">
        <v>7448.3719255295</v>
      </c>
      <c r="H12" s="70">
        <v>0.12</v>
      </c>
      <c r="I12" s="72">
        <v>286655.5882352941</v>
      </c>
      <c r="J12" s="70">
        <v>0.14705882352941177</v>
      </c>
      <c r="K12" s="72">
        <v>0</v>
      </c>
      <c r="L12" s="72">
        <v>3</v>
      </c>
      <c r="M12" s="70">
        <v>0.74</v>
      </c>
      <c r="N12" s="70">
        <v>0.33100000000000002</v>
      </c>
      <c r="O12" s="70">
        <v>0.40200000000000002</v>
      </c>
      <c r="P12" s="70">
        <v>0.69809060000000001</v>
      </c>
      <c r="Q12" s="70">
        <v>444.30742306799999</v>
      </c>
      <c r="R12" s="72">
        <v>210474692</v>
      </c>
      <c r="S12" s="72">
        <v>996.99</v>
      </c>
      <c r="T12" s="72">
        <v>1023.28</v>
      </c>
      <c r="U12" s="70">
        <v>9.1769773147022402</v>
      </c>
      <c r="V12" s="171">
        <v>186</v>
      </c>
      <c r="W12" s="171">
        <v>0.23399999999999999</v>
      </c>
      <c r="X12" s="70">
        <v>0.5</v>
      </c>
      <c r="Y12" s="119">
        <v>108.75</v>
      </c>
      <c r="Z12" s="70">
        <v>107.8</v>
      </c>
      <c r="AA12" s="70">
        <v>81</v>
      </c>
      <c r="AB12" s="70">
        <v>0.4</v>
      </c>
      <c r="AC12" s="70">
        <v>0</v>
      </c>
      <c r="AD12" s="70">
        <v>26</v>
      </c>
      <c r="AE12" s="70">
        <v>96</v>
      </c>
      <c r="AF12" s="70">
        <v>114.2</v>
      </c>
      <c r="AG12" s="70">
        <v>0.61499999999999999</v>
      </c>
      <c r="AH12" s="70">
        <v>0.23</v>
      </c>
      <c r="AI12" s="72">
        <v>0</v>
      </c>
      <c r="AJ12" s="72">
        <v>3888.9090905855742</v>
      </c>
      <c r="AK12" s="72">
        <v>792.1991352754236</v>
      </c>
      <c r="AL12" s="72">
        <v>167883</v>
      </c>
      <c r="AM12" s="72">
        <v>0</v>
      </c>
      <c r="AN12" s="72">
        <v>0</v>
      </c>
      <c r="AO12" s="72">
        <v>0</v>
      </c>
      <c r="AP12" s="70">
        <v>10.8</v>
      </c>
      <c r="AQ12" s="70">
        <v>31.1</v>
      </c>
      <c r="AR12" s="70">
        <v>3.7166666666666672</v>
      </c>
      <c r="AS12" s="70">
        <v>-0.54513925313949585</v>
      </c>
      <c r="AT12" s="70">
        <v>42</v>
      </c>
      <c r="AU12" s="70">
        <v>7.1</v>
      </c>
      <c r="AV12" s="70">
        <v>23.8</v>
      </c>
      <c r="AW12" s="70">
        <v>14</v>
      </c>
      <c r="AX12" s="70">
        <v>83</v>
      </c>
      <c r="AY12" s="70">
        <v>8</v>
      </c>
      <c r="AZ12" s="70">
        <v>76.400000000000006</v>
      </c>
      <c r="BA12" s="72"/>
      <c r="BB12" s="72">
        <v>1722513</v>
      </c>
      <c r="BC12" s="72">
        <v>1591210.16989</v>
      </c>
      <c r="BD12" s="72">
        <v>19632147</v>
      </c>
      <c r="BE12" s="70">
        <v>0.53661899999999996</v>
      </c>
      <c r="BF12" s="70">
        <v>1.55</v>
      </c>
      <c r="BG12" s="70">
        <v>2.3012790000000001</v>
      </c>
    </row>
    <row r="13" spans="1:59" s="11" customFormat="1" x14ac:dyDescent="0.25">
      <c r="A13" s="15" t="s">
        <v>340</v>
      </c>
      <c r="B13" t="s">
        <v>0</v>
      </c>
      <c r="C13" s="118" t="s">
        <v>460</v>
      </c>
      <c r="D13" s="70">
        <v>1.1428571428571428</v>
      </c>
      <c r="E13" s="72">
        <v>654713</v>
      </c>
      <c r="F13" s="72">
        <v>241002</v>
      </c>
      <c r="G13" s="72">
        <v>3064.7216588166998</v>
      </c>
      <c r="H13" s="70">
        <v>0.03</v>
      </c>
      <c r="I13" s="72">
        <v>286655.5882352941</v>
      </c>
      <c r="J13" s="70">
        <v>0.14705882352941177</v>
      </c>
      <c r="K13" s="72">
        <v>0</v>
      </c>
      <c r="L13" s="72">
        <v>2</v>
      </c>
      <c r="M13" s="70">
        <v>0.74</v>
      </c>
      <c r="N13" s="70">
        <v>0.33100000000000002</v>
      </c>
      <c r="O13" s="70">
        <v>0.40200000000000002</v>
      </c>
      <c r="P13" s="70">
        <v>0.45897959999999999</v>
      </c>
      <c r="Q13" s="70">
        <v>444.30742306799999</v>
      </c>
      <c r="R13" s="72">
        <v>210474692</v>
      </c>
      <c r="S13" s="72">
        <v>996.99</v>
      </c>
      <c r="T13" s="72">
        <v>1023.28</v>
      </c>
      <c r="U13" s="70">
        <v>9.1769773147022402</v>
      </c>
      <c r="V13" s="171">
        <v>141</v>
      </c>
      <c r="W13" s="171">
        <v>0.127</v>
      </c>
      <c r="X13" s="70">
        <v>0.5</v>
      </c>
      <c r="Y13" s="119">
        <v>119.45</v>
      </c>
      <c r="Z13" s="70">
        <v>104.1</v>
      </c>
      <c r="AA13" s="70">
        <v>81</v>
      </c>
      <c r="AB13" s="70">
        <v>2.2000000000000002</v>
      </c>
      <c r="AC13" s="70">
        <v>0</v>
      </c>
      <c r="AD13" s="70">
        <v>4</v>
      </c>
      <c r="AE13" s="70">
        <v>96</v>
      </c>
      <c r="AF13" s="70">
        <v>114.2</v>
      </c>
      <c r="AG13" s="70">
        <v>0.61499999999999999</v>
      </c>
      <c r="AH13" s="70">
        <v>0.4</v>
      </c>
      <c r="AI13" s="72">
        <v>10744.019127410686</v>
      </c>
      <c r="AJ13" s="72">
        <v>4721.4770401024434</v>
      </c>
      <c r="AK13" s="72">
        <v>961.79929673509469</v>
      </c>
      <c r="AL13" s="72">
        <v>0</v>
      </c>
      <c r="AM13" s="72">
        <v>0</v>
      </c>
      <c r="AN13" s="72">
        <v>432</v>
      </c>
      <c r="AO13" s="72">
        <v>0</v>
      </c>
      <c r="AP13" s="70">
        <v>5.9</v>
      </c>
      <c r="AQ13" s="70">
        <v>11.7</v>
      </c>
      <c r="AR13" s="70">
        <v>3.7166666666666672</v>
      </c>
      <c r="AS13" s="70">
        <v>-0.54513925313949585</v>
      </c>
      <c r="AT13" s="70">
        <v>42</v>
      </c>
      <c r="AU13" s="70">
        <v>41.3</v>
      </c>
      <c r="AV13" s="70">
        <v>41.3</v>
      </c>
      <c r="AW13" s="70">
        <v>14</v>
      </c>
      <c r="AX13" s="70">
        <v>83</v>
      </c>
      <c r="AY13" s="70">
        <v>17.5</v>
      </c>
      <c r="AZ13" s="70">
        <v>61.1</v>
      </c>
      <c r="BA13" s="72"/>
      <c r="BB13" s="72">
        <v>2091282</v>
      </c>
      <c r="BC13" s="72">
        <v>1950256.97404</v>
      </c>
      <c r="BD13" s="72">
        <v>19632147</v>
      </c>
      <c r="BE13" s="70">
        <v>0.53661899999999996</v>
      </c>
      <c r="BF13" s="70">
        <v>1.55</v>
      </c>
      <c r="BG13" s="70">
        <v>2.3012790000000001</v>
      </c>
    </row>
    <row r="14" spans="1:59" s="11" customFormat="1" x14ac:dyDescent="0.25">
      <c r="A14" s="15" t="s">
        <v>347</v>
      </c>
      <c r="B14" s="15" t="s">
        <v>0</v>
      </c>
      <c r="C14" s="118" t="s">
        <v>585</v>
      </c>
      <c r="D14" s="70">
        <v>2</v>
      </c>
      <c r="E14" s="72">
        <v>417475</v>
      </c>
      <c r="F14" s="72">
        <v>368709</v>
      </c>
      <c r="G14" s="72">
        <v>2081.0297783149499</v>
      </c>
      <c r="H14" s="70">
        <v>0.18</v>
      </c>
      <c r="I14" s="72">
        <v>286655.5882352941</v>
      </c>
      <c r="J14" s="70">
        <v>0.14705882352941177</v>
      </c>
      <c r="K14" s="72">
        <v>0</v>
      </c>
      <c r="L14" s="72">
        <v>3</v>
      </c>
      <c r="M14" s="70">
        <v>0.74</v>
      </c>
      <c r="N14" s="70">
        <v>0.33100000000000002</v>
      </c>
      <c r="O14" s="70">
        <v>0.40200000000000002</v>
      </c>
      <c r="P14" s="70">
        <v>0.58075200000000005</v>
      </c>
      <c r="Q14" s="70">
        <v>444.30742306799999</v>
      </c>
      <c r="R14" s="72">
        <v>210474692</v>
      </c>
      <c r="S14" s="72">
        <v>996.99</v>
      </c>
      <c r="T14" s="72">
        <v>1023.28</v>
      </c>
      <c r="U14" s="70">
        <v>9.1769773147022402</v>
      </c>
      <c r="V14" s="171">
        <v>153</v>
      </c>
      <c r="W14" s="171">
        <v>0.19800000000000001</v>
      </c>
      <c r="X14" s="70">
        <v>0.5</v>
      </c>
      <c r="Y14" s="119">
        <v>105</v>
      </c>
      <c r="Z14" s="70">
        <v>99.3</v>
      </c>
      <c r="AA14" s="70">
        <v>81</v>
      </c>
      <c r="AB14" s="70">
        <v>2.2000000000000002</v>
      </c>
      <c r="AC14" s="70">
        <v>0</v>
      </c>
      <c r="AD14" s="70">
        <v>6</v>
      </c>
      <c r="AE14" s="70">
        <v>96</v>
      </c>
      <c r="AF14" s="70">
        <v>114.2</v>
      </c>
      <c r="AG14" s="70">
        <v>0.61499999999999999</v>
      </c>
      <c r="AH14" s="70">
        <v>0.44</v>
      </c>
      <c r="AI14" s="72">
        <v>0</v>
      </c>
      <c r="AJ14" s="72">
        <v>3584.9172238652204</v>
      </c>
      <c r="AK14" s="72">
        <v>730.27377565989093</v>
      </c>
      <c r="AL14" s="72">
        <v>52146</v>
      </c>
      <c r="AM14" s="72">
        <v>718</v>
      </c>
      <c r="AN14" s="72">
        <v>0</v>
      </c>
      <c r="AO14" s="72">
        <v>0</v>
      </c>
      <c r="AP14" s="70">
        <v>11.3</v>
      </c>
      <c r="AQ14" s="70">
        <v>19.600000000000001</v>
      </c>
      <c r="AR14" s="70">
        <v>3.7166666666666672</v>
      </c>
      <c r="AS14" s="70">
        <v>-0.54513925313949585</v>
      </c>
      <c r="AT14" s="70">
        <v>42</v>
      </c>
      <c r="AU14" s="70">
        <v>12.3</v>
      </c>
      <c r="AV14" s="70">
        <v>24.4</v>
      </c>
      <c r="AW14" s="70">
        <v>14</v>
      </c>
      <c r="AX14" s="70">
        <v>83</v>
      </c>
      <c r="AY14" s="70">
        <v>20.6</v>
      </c>
      <c r="AZ14" s="70">
        <v>59</v>
      </c>
      <c r="BA14" s="72"/>
      <c r="BB14" s="72">
        <v>1587866</v>
      </c>
      <c r="BC14" s="72">
        <v>1359549.80287</v>
      </c>
      <c r="BD14" s="72">
        <v>19632147</v>
      </c>
      <c r="BE14" s="70">
        <v>0.53661899999999996</v>
      </c>
      <c r="BF14" s="70">
        <v>1.55</v>
      </c>
      <c r="BG14" s="70">
        <v>2.3012790000000001</v>
      </c>
    </row>
    <row r="15" spans="1:59" s="11" customFormat="1" x14ac:dyDescent="0.25">
      <c r="A15" s="15" t="s">
        <v>341</v>
      </c>
      <c r="B15" t="s">
        <v>0</v>
      </c>
      <c r="C15" s="118" t="s">
        <v>461</v>
      </c>
      <c r="D15" s="70">
        <v>2</v>
      </c>
      <c r="E15" s="72">
        <v>342074</v>
      </c>
      <c r="F15" s="72">
        <v>377650</v>
      </c>
      <c r="G15" s="72">
        <v>2422.9993469328001</v>
      </c>
      <c r="H15" s="70">
        <v>0.12</v>
      </c>
      <c r="I15" s="72">
        <v>286655.5882352941</v>
      </c>
      <c r="J15" s="70">
        <v>0.14705882352941177</v>
      </c>
      <c r="K15" s="72">
        <v>0</v>
      </c>
      <c r="L15" s="72">
        <v>0</v>
      </c>
      <c r="M15" s="70">
        <v>0.74</v>
      </c>
      <c r="N15" s="70">
        <v>0.33100000000000002</v>
      </c>
      <c r="O15" s="70">
        <v>0.40200000000000002</v>
      </c>
      <c r="P15" s="70">
        <v>0.52392380000000005</v>
      </c>
      <c r="Q15" s="70">
        <v>444.30742306799999</v>
      </c>
      <c r="R15" s="72">
        <v>210474692</v>
      </c>
      <c r="S15" s="72">
        <v>996.99</v>
      </c>
      <c r="T15" s="72">
        <v>1023.28</v>
      </c>
      <c r="U15" s="70">
        <v>9.1769773147022402</v>
      </c>
      <c r="V15" s="171">
        <v>138</v>
      </c>
      <c r="W15" s="171">
        <v>0.18</v>
      </c>
      <c r="X15" s="70">
        <v>0.5</v>
      </c>
      <c r="Y15" s="119">
        <v>100.85</v>
      </c>
      <c r="Z15" s="70">
        <v>96</v>
      </c>
      <c r="AA15" s="70">
        <v>81</v>
      </c>
      <c r="AB15" s="70">
        <v>0.2</v>
      </c>
      <c r="AC15" s="70">
        <v>0</v>
      </c>
      <c r="AD15" s="70">
        <v>4</v>
      </c>
      <c r="AE15" s="70">
        <v>96</v>
      </c>
      <c r="AF15" s="70">
        <v>114.2</v>
      </c>
      <c r="AG15" s="70">
        <v>0.61499999999999999</v>
      </c>
      <c r="AH15" s="70">
        <v>0.37</v>
      </c>
      <c r="AI15" s="72">
        <v>0</v>
      </c>
      <c r="AJ15" s="72">
        <v>0</v>
      </c>
      <c r="AK15" s="72">
        <v>425.17386132041491</v>
      </c>
      <c r="AL15" s="72">
        <v>115413</v>
      </c>
      <c r="AM15" s="72">
        <v>0</v>
      </c>
      <c r="AN15" s="72">
        <v>0</v>
      </c>
      <c r="AO15" s="72">
        <v>0</v>
      </c>
      <c r="AP15" s="70">
        <v>8.5</v>
      </c>
      <c r="AQ15" s="70">
        <v>12.5</v>
      </c>
      <c r="AR15" s="70">
        <v>3.7166666666666672</v>
      </c>
      <c r="AS15" s="70">
        <v>-0.54513925313949585</v>
      </c>
      <c r="AT15" s="70">
        <v>42</v>
      </c>
      <c r="AU15" s="70">
        <v>8.1</v>
      </c>
      <c r="AV15" s="70">
        <v>27.8</v>
      </c>
      <c r="AW15" s="70">
        <v>14</v>
      </c>
      <c r="AX15" s="70">
        <v>83</v>
      </c>
      <c r="AY15" s="70">
        <v>37.200000000000003</v>
      </c>
      <c r="AZ15" s="70">
        <v>89</v>
      </c>
      <c r="BA15" s="72"/>
      <c r="BB15" s="72">
        <v>924474</v>
      </c>
      <c r="BC15" s="72">
        <v>790427.57313399995</v>
      </c>
      <c r="BD15" s="72">
        <v>19632147</v>
      </c>
      <c r="BE15" s="70">
        <v>0.53661899999999996</v>
      </c>
      <c r="BF15" s="70">
        <v>1.55</v>
      </c>
      <c r="BG15" s="70">
        <v>2.3012790000000001</v>
      </c>
    </row>
    <row r="16" spans="1:59" s="11" customFormat="1" x14ac:dyDescent="0.25">
      <c r="A16" s="15" t="s">
        <v>342</v>
      </c>
      <c r="B16" t="s">
        <v>0</v>
      </c>
      <c r="C16" s="118" t="s">
        <v>462</v>
      </c>
      <c r="D16" s="70">
        <v>2.5714285714285716</v>
      </c>
      <c r="E16" s="72">
        <v>304321</v>
      </c>
      <c r="F16" s="72">
        <v>220398</v>
      </c>
      <c r="G16" s="72">
        <v>6830.6951263045003</v>
      </c>
      <c r="H16" s="70">
        <v>0.15</v>
      </c>
      <c r="I16" s="72">
        <v>286655.5882352941</v>
      </c>
      <c r="J16" s="70">
        <v>0.14705882352941177</v>
      </c>
      <c r="K16" s="72">
        <v>3</v>
      </c>
      <c r="L16" s="72">
        <v>57</v>
      </c>
      <c r="M16" s="70">
        <v>0.74</v>
      </c>
      <c r="N16" s="70">
        <v>0.33100000000000002</v>
      </c>
      <c r="O16" s="70">
        <v>0.40200000000000002</v>
      </c>
      <c r="P16" s="70">
        <v>0.68973609999999996</v>
      </c>
      <c r="Q16" s="70">
        <v>444.30742306799999</v>
      </c>
      <c r="R16" s="72">
        <v>210474692</v>
      </c>
      <c r="S16" s="72">
        <v>996.99</v>
      </c>
      <c r="T16" s="72">
        <v>1023.28</v>
      </c>
      <c r="U16" s="70">
        <v>9.1769773147022402</v>
      </c>
      <c r="V16" s="171">
        <v>235</v>
      </c>
      <c r="W16" s="171">
        <v>0.29600000000000004</v>
      </c>
      <c r="X16" s="70">
        <v>0.5</v>
      </c>
      <c r="Y16" s="119">
        <v>107.44999999999999</v>
      </c>
      <c r="Z16" s="70">
        <v>105.3</v>
      </c>
      <c r="AA16" s="70">
        <v>81</v>
      </c>
      <c r="AB16" s="70">
        <v>0.3</v>
      </c>
      <c r="AC16" s="70">
        <v>0</v>
      </c>
      <c r="AD16" s="70">
        <v>9</v>
      </c>
      <c r="AE16" s="70">
        <v>96</v>
      </c>
      <c r="AF16" s="70">
        <v>114.2</v>
      </c>
      <c r="AG16" s="70">
        <v>0.61499999999999999</v>
      </c>
      <c r="AH16" s="70">
        <v>0.4</v>
      </c>
      <c r="AI16" s="72">
        <v>0</v>
      </c>
      <c r="AJ16" s="72">
        <v>3055.3545283275607</v>
      </c>
      <c r="AK16" s="72">
        <v>1504.3979936071178</v>
      </c>
      <c r="AL16" s="72">
        <v>195665</v>
      </c>
      <c r="AM16" s="72">
        <v>16123</v>
      </c>
      <c r="AN16" s="72">
        <v>23871</v>
      </c>
      <c r="AO16" s="72">
        <v>0</v>
      </c>
      <c r="AP16" s="70">
        <v>13.6</v>
      </c>
      <c r="AQ16" s="70">
        <v>23</v>
      </c>
      <c r="AR16" s="70">
        <v>3.7166666666666672</v>
      </c>
      <c r="AS16" s="70">
        <v>-0.54513925313949585</v>
      </c>
      <c r="AT16" s="70">
        <v>42</v>
      </c>
      <c r="AU16" s="70">
        <v>5.9</v>
      </c>
      <c r="AV16" s="70">
        <v>25.1</v>
      </c>
      <c r="AW16" s="70">
        <v>14</v>
      </c>
      <c r="AX16" s="70">
        <v>83</v>
      </c>
      <c r="AY16" s="70">
        <v>15.6</v>
      </c>
      <c r="AZ16" s="70">
        <v>76.7</v>
      </c>
      <c r="BA16" s="72"/>
      <c r="BB16" s="72">
        <v>1353307</v>
      </c>
      <c r="BC16" s="72">
        <v>1206328.62102</v>
      </c>
      <c r="BD16" s="72">
        <v>19632147</v>
      </c>
      <c r="BE16" s="70">
        <v>0.53661899999999996</v>
      </c>
      <c r="BF16" s="70">
        <v>1.55</v>
      </c>
      <c r="BG16" s="70">
        <v>2.3012790000000001</v>
      </c>
    </row>
    <row r="17" spans="1:59" s="11" customFormat="1" x14ac:dyDescent="0.25">
      <c r="A17" s="15" t="s">
        <v>343</v>
      </c>
      <c r="B17" t="s">
        <v>0</v>
      </c>
      <c r="C17" s="118" t="s">
        <v>463</v>
      </c>
      <c r="D17" s="70">
        <v>1.5714285714285714</v>
      </c>
      <c r="E17" s="72">
        <v>82982</v>
      </c>
      <c r="F17" s="72">
        <v>44332</v>
      </c>
      <c r="G17" s="72">
        <v>485.56629410174997</v>
      </c>
      <c r="H17" s="70">
        <v>0.03</v>
      </c>
      <c r="I17" s="72">
        <v>286655.5882352941</v>
      </c>
      <c r="J17" s="70">
        <v>0.14705882352941177</v>
      </c>
      <c r="K17" s="72">
        <v>0</v>
      </c>
      <c r="L17" s="72">
        <v>1</v>
      </c>
      <c r="M17" s="70">
        <v>0.74</v>
      </c>
      <c r="N17" s="70">
        <v>0.33100000000000002</v>
      </c>
      <c r="O17" s="70">
        <v>0.40200000000000002</v>
      </c>
      <c r="P17" s="70">
        <v>0.65453740000000005</v>
      </c>
      <c r="Q17" s="70">
        <v>444.30742306799999</v>
      </c>
      <c r="R17" s="72">
        <v>210474692</v>
      </c>
      <c r="S17" s="72">
        <v>996.99</v>
      </c>
      <c r="T17" s="72">
        <v>1023.28</v>
      </c>
      <c r="U17" s="70">
        <v>9.1769773147022402</v>
      </c>
      <c r="V17" s="171">
        <v>195</v>
      </c>
      <c r="W17" s="171">
        <v>0.23</v>
      </c>
      <c r="X17" s="70">
        <v>0.5</v>
      </c>
      <c r="Y17" s="119">
        <v>110.8</v>
      </c>
      <c r="Z17" s="70">
        <v>99.7</v>
      </c>
      <c r="AA17" s="70">
        <v>81</v>
      </c>
      <c r="AB17" s="70">
        <v>1.2</v>
      </c>
      <c r="AC17" s="70">
        <v>0</v>
      </c>
      <c r="AD17" s="70">
        <v>3</v>
      </c>
      <c r="AE17" s="70">
        <v>96</v>
      </c>
      <c r="AF17" s="70">
        <v>114.2</v>
      </c>
      <c r="AG17" s="70">
        <v>0.61499999999999999</v>
      </c>
      <c r="AH17" s="70">
        <v>0.47</v>
      </c>
      <c r="AI17" s="72">
        <v>0</v>
      </c>
      <c r="AJ17" s="72">
        <v>0</v>
      </c>
      <c r="AK17" s="72">
        <v>387.41901626959088</v>
      </c>
      <c r="AL17" s="72">
        <v>32672</v>
      </c>
      <c r="AM17" s="72">
        <v>0</v>
      </c>
      <c r="AN17" s="72">
        <v>0</v>
      </c>
      <c r="AO17" s="72">
        <v>0</v>
      </c>
      <c r="AP17" s="70">
        <v>8.9</v>
      </c>
      <c r="AQ17" s="70">
        <v>15.2</v>
      </c>
      <c r="AR17" s="70">
        <v>3.7166666666666672</v>
      </c>
      <c r="AS17" s="70">
        <v>-0.54513925313949585</v>
      </c>
      <c r="AT17" s="70">
        <v>42</v>
      </c>
      <c r="AU17" s="70">
        <v>10.5</v>
      </c>
      <c r="AV17" s="70">
        <v>26.2</v>
      </c>
      <c r="AW17" s="70">
        <v>14</v>
      </c>
      <c r="AX17" s="70">
        <v>83</v>
      </c>
      <c r="AY17" s="70">
        <v>14.7</v>
      </c>
      <c r="AZ17" s="70">
        <v>76.2</v>
      </c>
      <c r="BA17" s="72"/>
      <c r="BB17" s="72">
        <v>842382</v>
      </c>
      <c r="BC17" s="72">
        <v>755528.69191099994</v>
      </c>
      <c r="BD17" s="72">
        <v>19632147</v>
      </c>
      <c r="BE17" s="70">
        <v>0.53661899999999996</v>
      </c>
      <c r="BF17" s="70">
        <v>1.55</v>
      </c>
      <c r="BG17" s="70">
        <v>2.3012790000000001</v>
      </c>
    </row>
    <row r="18" spans="1:59" s="11" customFormat="1" x14ac:dyDescent="0.25">
      <c r="A18" s="15" t="s">
        <v>344</v>
      </c>
      <c r="B18" t="s">
        <v>2</v>
      </c>
      <c r="C18" s="118" t="s">
        <v>464</v>
      </c>
      <c r="D18" s="70" t="s">
        <v>101</v>
      </c>
      <c r="E18" s="72">
        <v>753567</v>
      </c>
      <c r="F18" s="72">
        <v>31838</v>
      </c>
      <c r="G18" s="72">
        <v>6885.7922573130008</v>
      </c>
      <c r="H18" s="70">
        <v>0</v>
      </c>
      <c r="I18" s="72">
        <v>5850</v>
      </c>
      <c r="J18" s="70">
        <v>5.8823529411764705E-2</v>
      </c>
      <c r="K18" s="72">
        <v>0</v>
      </c>
      <c r="L18" s="72">
        <v>0</v>
      </c>
      <c r="M18" s="70">
        <v>0.91100000000000003</v>
      </c>
      <c r="N18" s="70">
        <v>0.70799999999999996</v>
      </c>
      <c r="O18" s="70">
        <v>0.51800000000000002</v>
      </c>
      <c r="P18" s="70">
        <v>0.2690862</v>
      </c>
      <c r="Q18" s="70">
        <v>277.965918367906</v>
      </c>
      <c r="R18" s="72">
        <v>603962645</v>
      </c>
      <c r="S18" s="72">
        <v>663.08</v>
      </c>
      <c r="T18" s="72">
        <v>756.46</v>
      </c>
      <c r="U18" s="70">
        <v>2.3952443125728058</v>
      </c>
      <c r="V18" s="171">
        <v>127</v>
      </c>
      <c r="W18" s="171">
        <v>0.14099999999999999</v>
      </c>
      <c r="X18" s="70">
        <v>0.8</v>
      </c>
      <c r="Y18" s="119">
        <v>94.6</v>
      </c>
      <c r="Z18" s="70">
        <v>76.599999999999994</v>
      </c>
      <c r="AA18" s="70">
        <v>266</v>
      </c>
      <c r="AB18" s="70">
        <v>4.9000000000000004</v>
      </c>
      <c r="AC18" s="70">
        <v>0</v>
      </c>
      <c r="AD18" s="70">
        <v>5</v>
      </c>
      <c r="AE18" s="70">
        <v>163</v>
      </c>
      <c r="AF18" s="70">
        <v>39.9</v>
      </c>
      <c r="AG18" s="70">
        <v>0.56799999999999995</v>
      </c>
      <c r="AH18" s="70">
        <v>0.46500000000000002</v>
      </c>
      <c r="AI18" s="72">
        <v>0</v>
      </c>
      <c r="AJ18" s="72">
        <v>0</v>
      </c>
      <c r="AK18" s="72">
        <v>0</v>
      </c>
      <c r="AL18" s="72">
        <v>192049</v>
      </c>
      <c r="AM18" s="72">
        <v>0</v>
      </c>
      <c r="AN18" s="72">
        <v>56878</v>
      </c>
      <c r="AO18" s="72">
        <v>0</v>
      </c>
      <c r="AP18" s="70">
        <v>4.5</v>
      </c>
      <c r="AQ18" s="70">
        <v>18.7</v>
      </c>
      <c r="AR18" s="70">
        <v>3.9666666666666663</v>
      </c>
      <c r="AS18" s="70">
        <v>-0.76352769136428833</v>
      </c>
      <c r="AT18" s="70">
        <v>25</v>
      </c>
      <c r="AU18" s="70">
        <v>46.3</v>
      </c>
      <c r="AV18" s="70">
        <v>51.4</v>
      </c>
      <c r="AW18" s="70">
        <v>25</v>
      </c>
      <c r="AX18" s="70">
        <v>80</v>
      </c>
      <c r="AY18" s="70">
        <v>49.5</v>
      </c>
      <c r="AZ18" s="70">
        <v>72.7</v>
      </c>
      <c r="BA18" s="72"/>
      <c r="BB18" s="72">
        <v>1239726</v>
      </c>
      <c r="BC18" s="72">
        <v>1205045.5808999999</v>
      </c>
      <c r="BD18" s="72">
        <v>24253764</v>
      </c>
      <c r="BE18" s="70">
        <v>0</v>
      </c>
      <c r="BF18" s="70">
        <v>0.72</v>
      </c>
      <c r="BG18" s="70">
        <v>4.4480113333333335</v>
      </c>
    </row>
    <row r="19" spans="1:59" s="11" customFormat="1" x14ac:dyDescent="0.25">
      <c r="A19" s="15" t="s">
        <v>334</v>
      </c>
      <c r="B19" t="s">
        <v>2</v>
      </c>
      <c r="C19" s="118" t="s">
        <v>465</v>
      </c>
      <c r="D19" s="70" t="s">
        <v>101</v>
      </c>
      <c r="E19" s="72">
        <v>401840</v>
      </c>
      <c r="F19" s="72">
        <v>617055</v>
      </c>
      <c r="G19" s="72">
        <v>5604.4248911235009</v>
      </c>
      <c r="H19" s="70">
        <v>0.06</v>
      </c>
      <c r="I19" s="72">
        <v>5850</v>
      </c>
      <c r="J19" s="70">
        <v>5.8823529411764705E-2</v>
      </c>
      <c r="K19" s="72">
        <v>0</v>
      </c>
      <c r="L19" s="72">
        <v>0</v>
      </c>
      <c r="M19" s="70">
        <v>0.91100000000000003</v>
      </c>
      <c r="N19" s="70">
        <v>0.70799999999999996</v>
      </c>
      <c r="O19" s="70">
        <v>0.51800000000000002</v>
      </c>
      <c r="P19" s="70">
        <v>0.10252705000000001</v>
      </c>
      <c r="Q19" s="70">
        <v>277.965918367906</v>
      </c>
      <c r="R19" s="72">
        <v>603962645</v>
      </c>
      <c r="S19" s="72">
        <v>663.08</v>
      </c>
      <c r="T19" s="72">
        <v>756.46</v>
      </c>
      <c r="U19" s="70">
        <v>2.3952443125728058</v>
      </c>
      <c r="V19" s="171">
        <v>96</v>
      </c>
      <c r="W19" s="171" t="s">
        <v>101</v>
      </c>
      <c r="X19" s="70">
        <v>0.8</v>
      </c>
      <c r="Y19" s="119">
        <v>97.9</v>
      </c>
      <c r="Z19" s="70">
        <v>85.1</v>
      </c>
      <c r="AA19" s="70">
        <v>266</v>
      </c>
      <c r="AB19" s="70">
        <v>5.8</v>
      </c>
      <c r="AC19" s="70">
        <v>17</v>
      </c>
      <c r="AD19" s="70">
        <v>27</v>
      </c>
      <c r="AE19" s="70">
        <v>163</v>
      </c>
      <c r="AF19" s="70">
        <v>39.9</v>
      </c>
      <c r="AG19" s="70">
        <v>0.56799999999999995</v>
      </c>
      <c r="AH19" s="70">
        <v>0.46500000000000002</v>
      </c>
      <c r="AI19" s="72">
        <v>0</v>
      </c>
      <c r="AJ19" s="72">
        <v>0</v>
      </c>
      <c r="AK19" s="72">
        <v>0</v>
      </c>
      <c r="AL19" s="72">
        <v>165572</v>
      </c>
      <c r="AM19" s="72">
        <v>0</v>
      </c>
      <c r="AN19" s="72">
        <v>10683</v>
      </c>
      <c r="AO19" s="72">
        <v>0</v>
      </c>
      <c r="AP19" s="70" t="s">
        <v>101</v>
      </c>
      <c r="AQ19" s="70">
        <v>7.7</v>
      </c>
      <c r="AR19" s="70">
        <v>3.9666666666666663</v>
      </c>
      <c r="AS19" s="70">
        <v>-0.76352769136428833</v>
      </c>
      <c r="AT19" s="70">
        <v>25</v>
      </c>
      <c r="AU19" s="70">
        <v>81.382112436115847</v>
      </c>
      <c r="AV19" s="70">
        <v>81.8</v>
      </c>
      <c r="AW19" s="70">
        <v>25</v>
      </c>
      <c r="AX19" s="70">
        <v>80</v>
      </c>
      <c r="AY19" s="70">
        <v>47.063569749758059</v>
      </c>
      <c r="AZ19" s="70">
        <v>86.784031522189963</v>
      </c>
      <c r="BA19" s="72"/>
      <c r="BB19" s="72">
        <v>4483380</v>
      </c>
      <c r="BC19" s="72">
        <v>4545056.9010899998</v>
      </c>
      <c r="BD19" s="72">
        <v>24253764</v>
      </c>
      <c r="BE19" s="70">
        <v>0</v>
      </c>
      <c r="BF19" s="70">
        <v>0.72</v>
      </c>
      <c r="BG19" s="70">
        <v>4.4480113333333335</v>
      </c>
    </row>
    <row r="20" spans="1:59" s="11" customFormat="1" x14ac:dyDescent="0.25">
      <c r="A20" s="15" t="s">
        <v>339</v>
      </c>
      <c r="B20" t="s">
        <v>2</v>
      </c>
      <c r="C20" s="118" t="s">
        <v>467</v>
      </c>
      <c r="D20" s="70" t="s">
        <v>101</v>
      </c>
      <c r="E20" s="72">
        <v>496640</v>
      </c>
      <c r="F20" s="72">
        <v>308635</v>
      </c>
      <c r="G20" s="72">
        <v>6821.6525640270002</v>
      </c>
      <c r="H20" s="70">
        <v>0.03</v>
      </c>
      <c r="I20" s="72">
        <v>5850</v>
      </c>
      <c r="J20" s="70">
        <v>5.8823529411764705E-2</v>
      </c>
      <c r="K20" s="72">
        <v>0</v>
      </c>
      <c r="L20" s="72">
        <v>6</v>
      </c>
      <c r="M20" s="70">
        <v>0.91100000000000003</v>
      </c>
      <c r="N20" s="70">
        <v>0.70799999999999996</v>
      </c>
      <c r="O20" s="70">
        <v>0.51800000000000002</v>
      </c>
      <c r="P20" s="70">
        <v>0.27397260000000001</v>
      </c>
      <c r="Q20" s="70">
        <v>277.965918367906</v>
      </c>
      <c r="R20" s="72">
        <v>603962645</v>
      </c>
      <c r="S20" s="72">
        <v>663.08</v>
      </c>
      <c r="T20" s="72">
        <v>756.46</v>
      </c>
      <c r="U20" s="70">
        <v>2.3952443125728058</v>
      </c>
      <c r="V20" s="171">
        <v>127</v>
      </c>
      <c r="W20" s="171">
        <v>0.109</v>
      </c>
      <c r="X20" s="70">
        <v>0.8</v>
      </c>
      <c r="Y20" s="119">
        <v>104.65</v>
      </c>
      <c r="Z20" s="70">
        <v>92.7</v>
      </c>
      <c r="AA20" s="70">
        <v>266</v>
      </c>
      <c r="AB20" s="70">
        <v>5.9</v>
      </c>
      <c r="AC20" s="70">
        <v>0</v>
      </c>
      <c r="AD20" s="70">
        <v>15</v>
      </c>
      <c r="AE20" s="70">
        <v>163</v>
      </c>
      <c r="AF20" s="70">
        <v>39.9</v>
      </c>
      <c r="AG20" s="70">
        <v>0.56799999999999995</v>
      </c>
      <c r="AH20" s="70">
        <v>0.46500000000000002</v>
      </c>
      <c r="AI20" s="72">
        <v>0</v>
      </c>
      <c r="AJ20" s="72">
        <v>0</v>
      </c>
      <c r="AK20" s="72">
        <v>0</v>
      </c>
      <c r="AL20" s="72">
        <v>155886</v>
      </c>
      <c r="AM20" s="72">
        <v>0</v>
      </c>
      <c r="AN20" s="72">
        <v>165267</v>
      </c>
      <c r="AO20" s="72">
        <v>0</v>
      </c>
      <c r="AP20" s="70">
        <v>4.8</v>
      </c>
      <c r="AQ20" s="70">
        <v>31.1</v>
      </c>
      <c r="AR20" s="70">
        <v>3.9666666666666663</v>
      </c>
      <c r="AS20" s="70">
        <v>-0.76352769136428833</v>
      </c>
      <c r="AT20" s="70">
        <v>25</v>
      </c>
      <c r="AU20" s="70">
        <v>45.5</v>
      </c>
      <c r="AV20" s="70">
        <v>65.3</v>
      </c>
      <c r="AW20" s="70">
        <v>25</v>
      </c>
      <c r="AX20" s="70">
        <v>80</v>
      </c>
      <c r="AY20" s="70">
        <v>30</v>
      </c>
      <c r="AZ20" s="70">
        <v>67.900000000000006</v>
      </c>
      <c r="BA20" s="72"/>
      <c r="BB20" s="72">
        <v>1070380</v>
      </c>
      <c r="BC20" s="72">
        <v>941079.67727800005</v>
      </c>
      <c r="BD20" s="72">
        <v>24253764</v>
      </c>
      <c r="BE20" s="70">
        <v>0</v>
      </c>
      <c r="BF20" s="70">
        <v>0.72</v>
      </c>
      <c r="BG20" s="70">
        <v>4.4480113333333335</v>
      </c>
    </row>
    <row r="21" spans="1:59" s="11" customFormat="1" x14ac:dyDescent="0.25">
      <c r="A21" s="15" t="s">
        <v>345</v>
      </c>
      <c r="B21" t="s">
        <v>2</v>
      </c>
      <c r="C21" s="118" t="s">
        <v>466</v>
      </c>
      <c r="D21" s="70" t="s">
        <v>101</v>
      </c>
      <c r="E21" s="72">
        <v>2314962</v>
      </c>
      <c r="F21" s="72">
        <v>27815</v>
      </c>
      <c r="G21" s="72">
        <v>38717.038091859999</v>
      </c>
      <c r="H21" s="70">
        <v>0.12</v>
      </c>
      <c r="I21" s="72">
        <v>5850</v>
      </c>
      <c r="J21" s="70">
        <v>5.8823529411764705E-2</v>
      </c>
      <c r="K21" s="72">
        <v>3</v>
      </c>
      <c r="L21" s="72">
        <v>415</v>
      </c>
      <c r="M21" s="70">
        <v>0.91100000000000003</v>
      </c>
      <c r="N21" s="70">
        <v>0.70799999999999996</v>
      </c>
      <c r="O21" s="70">
        <v>0.51800000000000002</v>
      </c>
      <c r="P21" s="70">
        <v>0.53998360000000001</v>
      </c>
      <c r="Q21" s="70">
        <v>277.965918367906</v>
      </c>
      <c r="R21" s="72">
        <v>603962645</v>
      </c>
      <c r="S21" s="72">
        <v>663.08</v>
      </c>
      <c r="T21" s="72">
        <v>756.46</v>
      </c>
      <c r="U21" s="70">
        <v>2.3952443125728058</v>
      </c>
      <c r="V21" s="171">
        <v>154</v>
      </c>
      <c r="W21" s="171">
        <v>0.192</v>
      </c>
      <c r="X21" s="70">
        <v>0.8</v>
      </c>
      <c r="Y21" s="119">
        <v>82.75</v>
      </c>
      <c r="Z21" s="70">
        <v>73</v>
      </c>
      <c r="AA21" s="70">
        <v>266</v>
      </c>
      <c r="AB21" s="70">
        <v>1.5</v>
      </c>
      <c r="AC21" s="70">
        <v>3</v>
      </c>
      <c r="AD21" s="70">
        <v>22</v>
      </c>
      <c r="AE21" s="70">
        <v>163</v>
      </c>
      <c r="AF21" s="70">
        <v>39.9</v>
      </c>
      <c r="AG21" s="70">
        <v>0.56799999999999995</v>
      </c>
      <c r="AH21" s="70">
        <v>0.46500000000000002</v>
      </c>
      <c r="AI21" s="72">
        <v>858</v>
      </c>
      <c r="AJ21" s="72">
        <v>0</v>
      </c>
      <c r="AK21" s="72">
        <v>0</v>
      </c>
      <c r="AL21" s="72">
        <v>1457085</v>
      </c>
      <c r="AM21" s="72">
        <v>238099</v>
      </c>
      <c r="AN21" s="72">
        <v>97817</v>
      </c>
      <c r="AO21" s="72">
        <v>8424</v>
      </c>
      <c r="AP21" s="70">
        <v>4.5</v>
      </c>
      <c r="AQ21" s="70">
        <v>21.4</v>
      </c>
      <c r="AR21" s="70">
        <v>3.9666666666666663</v>
      </c>
      <c r="AS21" s="70">
        <v>-0.76352769136428833</v>
      </c>
      <c r="AT21" s="70">
        <v>25</v>
      </c>
      <c r="AU21" s="70">
        <v>13.8</v>
      </c>
      <c r="AV21" s="70">
        <v>26.1</v>
      </c>
      <c r="AW21" s="70">
        <v>25</v>
      </c>
      <c r="AX21" s="70">
        <v>80</v>
      </c>
      <c r="AY21" s="70">
        <v>12.2</v>
      </c>
      <c r="AZ21" s="70">
        <v>63.7</v>
      </c>
      <c r="BA21" s="72"/>
      <c r="BB21" s="72">
        <v>4332531</v>
      </c>
      <c r="BC21" s="72">
        <v>3900527.7453999999</v>
      </c>
      <c r="BD21" s="72">
        <v>24253764</v>
      </c>
      <c r="BE21" s="70">
        <v>0</v>
      </c>
      <c r="BF21" s="70">
        <v>0.72</v>
      </c>
      <c r="BG21" s="70">
        <v>4.4480113333333335</v>
      </c>
    </row>
    <row r="22" spans="1:59" s="11" customFormat="1" x14ac:dyDescent="0.25">
      <c r="A22" s="15" t="s">
        <v>346</v>
      </c>
      <c r="B22" t="s">
        <v>2</v>
      </c>
      <c r="C22" s="118" t="s">
        <v>468</v>
      </c>
      <c r="D22" s="70" t="s">
        <v>101</v>
      </c>
      <c r="E22" s="72">
        <v>179893</v>
      </c>
      <c r="F22" s="72">
        <v>332296</v>
      </c>
      <c r="G22" s="72">
        <v>20264.103294549503</v>
      </c>
      <c r="H22" s="70">
        <v>0.06</v>
      </c>
      <c r="I22" s="72">
        <v>5850</v>
      </c>
      <c r="J22" s="70">
        <v>5.8823529411764705E-2</v>
      </c>
      <c r="K22" s="72">
        <v>0</v>
      </c>
      <c r="L22" s="72">
        <v>0</v>
      </c>
      <c r="M22" s="70">
        <v>0.91100000000000003</v>
      </c>
      <c r="N22" s="70">
        <v>0.70799999999999996</v>
      </c>
      <c r="O22" s="70">
        <v>0.51800000000000002</v>
      </c>
      <c r="P22" s="70">
        <v>5.7539600000000003E-2</v>
      </c>
      <c r="Q22" s="70">
        <v>277.965918367906</v>
      </c>
      <c r="R22" s="72">
        <v>603962645</v>
      </c>
      <c r="S22" s="72">
        <v>663.08</v>
      </c>
      <c r="T22" s="72">
        <v>756.46</v>
      </c>
      <c r="U22" s="70">
        <v>2.3952443125728058</v>
      </c>
      <c r="V22" s="171">
        <v>84</v>
      </c>
      <c r="W22" s="171" t="s">
        <v>101</v>
      </c>
      <c r="X22" s="70">
        <v>0.8</v>
      </c>
      <c r="Y22" s="119">
        <v>86.4</v>
      </c>
      <c r="Z22" s="70">
        <v>72.2</v>
      </c>
      <c r="AA22" s="70">
        <v>266</v>
      </c>
      <c r="AB22" s="70">
        <v>3.1</v>
      </c>
      <c r="AC22" s="70">
        <v>6</v>
      </c>
      <c r="AD22" s="70">
        <v>4</v>
      </c>
      <c r="AE22" s="70">
        <v>163</v>
      </c>
      <c r="AF22" s="70">
        <v>39.9</v>
      </c>
      <c r="AG22" s="70">
        <v>0.56799999999999995</v>
      </c>
      <c r="AH22" s="70">
        <v>0.46500000000000002</v>
      </c>
      <c r="AI22" s="72">
        <v>30000</v>
      </c>
      <c r="AJ22" s="72">
        <v>0</v>
      </c>
      <c r="AK22" s="72">
        <v>0</v>
      </c>
      <c r="AL22" s="72">
        <v>38377</v>
      </c>
      <c r="AM22" s="72">
        <v>0</v>
      </c>
      <c r="AN22" s="72">
        <v>8308</v>
      </c>
      <c r="AO22" s="72">
        <v>0</v>
      </c>
      <c r="AP22" s="70" t="s">
        <v>101</v>
      </c>
      <c r="AQ22" s="70">
        <v>0</v>
      </c>
      <c r="AR22" s="70">
        <v>3.9666666666666663</v>
      </c>
      <c r="AS22" s="70">
        <v>-0.76352769136428833</v>
      </c>
      <c r="AT22" s="70">
        <v>25</v>
      </c>
      <c r="AU22" s="70">
        <v>93.434010152284259</v>
      </c>
      <c r="AV22" s="70">
        <v>91.4</v>
      </c>
      <c r="AW22" s="70">
        <v>25</v>
      </c>
      <c r="AX22" s="70">
        <v>80</v>
      </c>
      <c r="AY22" s="70">
        <v>56.886063263388657</v>
      </c>
      <c r="AZ22" s="70">
        <v>93.263012840588786</v>
      </c>
      <c r="BA22" s="72"/>
      <c r="BB22" s="72">
        <v>3693829</v>
      </c>
      <c r="BC22" s="72">
        <v>3541317.9114899999</v>
      </c>
      <c r="BD22" s="72">
        <v>24253764</v>
      </c>
      <c r="BE22" s="70">
        <v>0</v>
      </c>
      <c r="BF22" s="70">
        <v>0.72</v>
      </c>
      <c r="BG22" s="70">
        <v>4.4480113333333335</v>
      </c>
    </row>
    <row r="23" spans="1:59" s="11" customFormat="1" x14ac:dyDescent="0.25">
      <c r="A23" s="15" t="s">
        <v>347</v>
      </c>
      <c r="B23" t="s">
        <v>2</v>
      </c>
      <c r="C23" s="118" t="s">
        <v>469</v>
      </c>
      <c r="D23" s="70" t="s">
        <v>101</v>
      </c>
      <c r="E23" s="72">
        <v>860763</v>
      </c>
      <c r="F23" s="72">
        <v>268544</v>
      </c>
      <c r="G23" s="72">
        <v>31081.898694851501</v>
      </c>
      <c r="H23" s="70">
        <v>0</v>
      </c>
      <c r="I23" s="72">
        <v>5850</v>
      </c>
      <c r="J23" s="70">
        <v>5.8823529411764705E-2</v>
      </c>
      <c r="K23" s="72">
        <v>0</v>
      </c>
      <c r="L23" s="72">
        <v>50</v>
      </c>
      <c r="M23" s="70">
        <v>0.91100000000000003</v>
      </c>
      <c r="N23" s="70">
        <v>0.70799999999999996</v>
      </c>
      <c r="O23" s="70">
        <v>0.51800000000000002</v>
      </c>
      <c r="P23" s="70">
        <v>0.45834780000000003</v>
      </c>
      <c r="Q23" s="70">
        <v>277.965918367906</v>
      </c>
      <c r="R23" s="72">
        <v>603962645</v>
      </c>
      <c r="S23" s="72">
        <v>663.08</v>
      </c>
      <c r="T23" s="72">
        <v>756.46</v>
      </c>
      <c r="U23" s="70">
        <v>2.3952443125728058</v>
      </c>
      <c r="V23" s="171">
        <v>173</v>
      </c>
      <c r="W23" s="171">
        <v>0.17600000000000002</v>
      </c>
      <c r="X23" s="70">
        <v>0.8</v>
      </c>
      <c r="Y23" s="119">
        <v>86.65</v>
      </c>
      <c r="Z23" s="70">
        <v>72.3</v>
      </c>
      <c r="AA23" s="70">
        <v>266</v>
      </c>
      <c r="AB23" s="70">
        <v>1.6</v>
      </c>
      <c r="AC23" s="70">
        <v>1</v>
      </c>
      <c r="AD23" s="70">
        <v>12</v>
      </c>
      <c r="AE23" s="70">
        <v>163</v>
      </c>
      <c r="AF23" s="70">
        <v>39.9</v>
      </c>
      <c r="AG23" s="70">
        <v>0.56799999999999995</v>
      </c>
      <c r="AH23" s="70">
        <v>0.46500000000000002</v>
      </c>
      <c r="AI23" s="72">
        <v>0</v>
      </c>
      <c r="AJ23" s="72">
        <v>0</v>
      </c>
      <c r="AK23" s="72">
        <v>0</v>
      </c>
      <c r="AL23" s="72">
        <v>404080</v>
      </c>
      <c r="AM23" s="72">
        <v>0</v>
      </c>
      <c r="AN23" s="72">
        <v>21169</v>
      </c>
      <c r="AO23" s="72">
        <v>0</v>
      </c>
      <c r="AP23" s="70">
        <v>6.5</v>
      </c>
      <c r="AQ23" s="70">
        <v>19.600000000000001</v>
      </c>
      <c r="AR23" s="70">
        <v>3.9666666666666663</v>
      </c>
      <c r="AS23" s="70">
        <v>-0.76352769136428833</v>
      </c>
      <c r="AT23" s="70">
        <v>25</v>
      </c>
      <c r="AU23" s="70">
        <v>26</v>
      </c>
      <c r="AV23" s="70">
        <v>35.200000000000003</v>
      </c>
      <c r="AW23" s="70">
        <v>25</v>
      </c>
      <c r="AX23" s="70">
        <v>80</v>
      </c>
      <c r="AY23" s="70">
        <v>30</v>
      </c>
      <c r="AZ23" s="70">
        <v>56.5</v>
      </c>
      <c r="BA23" s="72"/>
      <c r="BB23" s="72">
        <v>2652839</v>
      </c>
      <c r="BC23" s="72">
        <v>2470708.4595400002</v>
      </c>
      <c r="BD23" s="72">
        <v>24253764</v>
      </c>
      <c r="BE23" s="70">
        <v>0</v>
      </c>
      <c r="BF23" s="70">
        <v>0.72</v>
      </c>
      <c r="BG23" s="70">
        <v>4.4480113333333335</v>
      </c>
    </row>
    <row r="24" spans="1:59" s="11" customFormat="1" x14ac:dyDescent="0.25">
      <c r="A24" s="15" t="s">
        <v>348</v>
      </c>
      <c r="B24" t="s">
        <v>2</v>
      </c>
      <c r="C24" s="118" t="s">
        <v>470</v>
      </c>
      <c r="D24" s="70" t="s">
        <v>101</v>
      </c>
      <c r="E24" s="72">
        <v>1451044</v>
      </c>
      <c r="F24" s="72">
        <v>53337</v>
      </c>
      <c r="G24" s="72">
        <v>1565.0767652108</v>
      </c>
      <c r="H24" s="70">
        <v>0.03</v>
      </c>
      <c r="I24" s="72">
        <v>5850</v>
      </c>
      <c r="J24" s="70">
        <v>5.8823529411764705E-2</v>
      </c>
      <c r="K24" s="72">
        <v>0</v>
      </c>
      <c r="L24" s="72">
        <v>170</v>
      </c>
      <c r="M24" s="70">
        <v>0.91100000000000003</v>
      </c>
      <c r="N24" s="70">
        <v>0.70799999999999996</v>
      </c>
      <c r="O24" s="70">
        <v>0.51800000000000002</v>
      </c>
      <c r="P24" s="70">
        <v>0.16699079999999999</v>
      </c>
      <c r="Q24" s="70">
        <v>277.965918367906</v>
      </c>
      <c r="R24" s="72">
        <v>603962645</v>
      </c>
      <c r="S24" s="72">
        <v>663.08</v>
      </c>
      <c r="T24" s="72">
        <v>756.46</v>
      </c>
      <c r="U24" s="70">
        <v>2.3952443125728058</v>
      </c>
      <c r="V24" s="171">
        <v>64</v>
      </c>
      <c r="W24" s="171" t="s">
        <v>101</v>
      </c>
      <c r="X24" s="70">
        <v>0.8</v>
      </c>
      <c r="Y24" s="119">
        <v>79.349999999999994</v>
      </c>
      <c r="Z24" s="70">
        <v>73.3</v>
      </c>
      <c r="AA24" s="70">
        <v>266</v>
      </c>
      <c r="AB24" s="70">
        <v>5.0999999999999996</v>
      </c>
      <c r="AC24" s="70">
        <v>0</v>
      </c>
      <c r="AD24" s="70">
        <v>13</v>
      </c>
      <c r="AE24" s="70">
        <v>163</v>
      </c>
      <c r="AF24" s="70">
        <v>39.9</v>
      </c>
      <c r="AG24" s="70">
        <v>0.56799999999999995</v>
      </c>
      <c r="AH24" s="70">
        <v>0.46500000000000002</v>
      </c>
      <c r="AI24" s="72">
        <v>0</v>
      </c>
      <c r="AJ24" s="72">
        <v>0</v>
      </c>
      <c r="AK24" s="72">
        <v>0</v>
      </c>
      <c r="AL24" s="72">
        <v>394396</v>
      </c>
      <c r="AM24" s="72">
        <v>0</v>
      </c>
      <c r="AN24" s="72">
        <v>0</v>
      </c>
      <c r="AO24" s="72">
        <v>0</v>
      </c>
      <c r="AP24" s="70" t="s">
        <v>101</v>
      </c>
      <c r="AQ24" s="70">
        <v>1.9</v>
      </c>
      <c r="AR24" s="70">
        <v>3.9666666666666663</v>
      </c>
      <c r="AS24" s="70">
        <v>-0.76352769136428833</v>
      </c>
      <c r="AT24" s="70">
        <v>25</v>
      </c>
      <c r="AU24" s="70">
        <v>49.6</v>
      </c>
      <c r="AV24" s="70">
        <v>75.8</v>
      </c>
      <c r="AW24" s="70">
        <v>25</v>
      </c>
      <c r="AX24" s="70">
        <v>80</v>
      </c>
      <c r="AY24" s="70">
        <v>27.9</v>
      </c>
      <c r="AZ24" s="70">
        <v>71.900000000000006</v>
      </c>
      <c r="BA24" s="72"/>
      <c r="BB24" s="72">
        <v>2180309</v>
      </c>
      <c r="BC24" s="72">
        <v>2061950.0800099999</v>
      </c>
      <c r="BD24" s="72">
        <v>24253764</v>
      </c>
      <c r="BE24" s="70">
        <v>0</v>
      </c>
      <c r="BF24" s="70">
        <v>0.72</v>
      </c>
      <c r="BG24" s="70">
        <v>4.4480113333333335</v>
      </c>
    </row>
    <row r="25" spans="1:59" s="11" customFormat="1" x14ac:dyDescent="0.25">
      <c r="A25" s="15" t="s">
        <v>349</v>
      </c>
      <c r="B25" t="s">
        <v>2</v>
      </c>
      <c r="C25" s="118" t="s">
        <v>471</v>
      </c>
      <c r="D25" s="70" t="s">
        <v>101</v>
      </c>
      <c r="E25" s="72">
        <v>1310257</v>
      </c>
      <c r="F25" s="72">
        <v>46851</v>
      </c>
      <c r="G25" s="72">
        <v>2542.3332790880004</v>
      </c>
      <c r="H25" s="70">
        <v>0.06</v>
      </c>
      <c r="I25" s="72">
        <v>5850</v>
      </c>
      <c r="J25" s="70">
        <v>5.8823529411764705E-2</v>
      </c>
      <c r="K25" s="72">
        <v>0</v>
      </c>
      <c r="L25" s="72">
        <v>1</v>
      </c>
      <c r="M25" s="70">
        <v>0.91100000000000003</v>
      </c>
      <c r="N25" s="70">
        <v>0.70799999999999996</v>
      </c>
      <c r="O25" s="70">
        <v>0.51800000000000002</v>
      </c>
      <c r="P25" s="70">
        <v>0.1464646</v>
      </c>
      <c r="Q25" s="70">
        <v>277.965918367906</v>
      </c>
      <c r="R25" s="72">
        <v>603962645</v>
      </c>
      <c r="S25" s="72">
        <v>663.08</v>
      </c>
      <c r="T25" s="72">
        <v>756.46</v>
      </c>
      <c r="U25" s="70">
        <v>2.3952443125728058</v>
      </c>
      <c r="V25" s="171">
        <v>83</v>
      </c>
      <c r="W25" s="171" t="s">
        <v>101</v>
      </c>
      <c r="X25" s="70">
        <v>0.8</v>
      </c>
      <c r="Y25" s="119">
        <v>87.15</v>
      </c>
      <c r="Z25" s="70">
        <v>74.8</v>
      </c>
      <c r="AA25" s="70">
        <v>266</v>
      </c>
      <c r="AB25" s="70">
        <v>2.7</v>
      </c>
      <c r="AC25" s="70">
        <v>1</v>
      </c>
      <c r="AD25" s="70">
        <v>12</v>
      </c>
      <c r="AE25" s="70">
        <v>163</v>
      </c>
      <c r="AF25" s="70">
        <v>39.9</v>
      </c>
      <c r="AG25" s="70">
        <v>0.56799999999999995</v>
      </c>
      <c r="AH25" s="70">
        <v>0.46500000000000002</v>
      </c>
      <c r="AI25" s="72">
        <v>0</v>
      </c>
      <c r="AJ25" s="72">
        <v>0</v>
      </c>
      <c r="AK25" s="72">
        <v>12890</v>
      </c>
      <c r="AL25" s="72">
        <v>368140</v>
      </c>
      <c r="AM25" s="72">
        <v>0</v>
      </c>
      <c r="AN25" s="72">
        <v>0</v>
      </c>
      <c r="AO25" s="72">
        <v>0</v>
      </c>
      <c r="AP25" s="70" t="s">
        <v>101</v>
      </c>
      <c r="AQ25" s="70">
        <v>0</v>
      </c>
      <c r="AR25" s="70">
        <v>3.9666666666666663</v>
      </c>
      <c r="AS25" s="70">
        <v>-0.76352769136428833</v>
      </c>
      <c r="AT25" s="70">
        <v>25</v>
      </c>
      <c r="AU25" s="70">
        <v>71.900000000000006</v>
      </c>
      <c r="AV25" s="70">
        <v>82</v>
      </c>
      <c r="AW25" s="70">
        <v>25</v>
      </c>
      <c r="AX25" s="70">
        <v>80</v>
      </c>
      <c r="AY25" s="70">
        <v>41</v>
      </c>
      <c r="AZ25" s="70">
        <v>69.099999999999994</v>
      </c>
      <c r="BA25" s="72"/>
      <c r="BB25" s="72">
        <v>2040267</v>
      </c>
      <c r="BC25" s="72">
        <v>1954202.06259</v>
      </c>
      <c r="BD25" s="72">
        <v>24253764</v>
      </c>
      <c r="BE25" s="70">
        <v>0</v>
      </c>
      <c r="BF25" s="70">
        <v>0.72</v>
      </c>
      <c r="BG25" s="70">
        <v>4.4480113333333335</v>
      </c>
    </row>
    <row r="26" spans="1:59" s="11" customFormat="1" x14ac:dyDescent="0.25">
      <c r="A26" s="15" t="s">
        <v>350</v>
      </c>
      <c r="B26" t="s">
        <v>2</v>
      </c>
      <c r="C26" s="118" t="s">
        <v>472</v>
      </c>
      <c r="D26" s="70" t="s">
        <v>101</v>
      </c>
      <c r="E26" s="72">
        <v>344951</v>
      </c>
      <c r="F26" s="72">
        <v>359267</v>
      </c>
      <c r="G26" s="72">
        <v>4835.5529102080009</v>
      </c>
      <c r="H26" s="70">
        <v>0.06</v>
      </c>
      <c r="I26" s="72">
        <v>5850</v>
      </c>
      <c r="J26" s="70">
        <v>5.8823529411764705E-2</v>
      </c>
      <c r="K26" s="72">
        <v>0</v>
      </c>
      <c r="L26" s="72">
        <v>0</v>
      </c>
      <c r="M26" s="70">
        <v>0.91100000000000003</v>
      </c>
      <c r="N26" s="70">
        <v>0.70799999999999996</v>
      </c>
      <c r="O26" s="70">
        <v>0.51800000000000002</v>
      </c>
      <c r="P26" s="70">
        <v>0.13073670000000001</v>
      </c>
      <c r="Q26" s="70">
        <v>277.965918367906</v>
      </c>
      <c r="R26" s="72">
        <v>603962645</v>
      </c>
      <c r="S26" s="72">
        <v>663.08</v>
      </c>
      <c r="T26" s="72">
        <v>756.46</v>
      </c>
      <c r="U26" s="70">
        <v>2.3952443125728058</v>
      </c>
      <c r="V26" s="171">
        <v>100</v>
      </c>
      <c r="W26" s="171" t="s">
        <v>101</v>
      </c>
      <c r="X26" s="70">
        <v>0.8</v>
      </c>
      <c r="Y26" s="119">
        <v>106.35</v>
      </c>
      <c r="Z26" s="70">
        <v>89.8</v>
      </c>
      <c r="AA26" s="70">
        <v>266</v>
      </c>
      <c r="AB26" s="70">
        <v>6.3</v>
      </c>
      <c r="AC26" s="70">
        <v>0</v>
      </c>
      <c r="AD26" s="70">
        <v>6</v>
      </c>
      <c r="AE26" s="70">
        <v>163</v>
      </c>
      <c r="AF26" s="70">
        <v>39.9</v>
      </c>
      <c r="AG26" s="70">
        <v>0.56799999999999995</v>
      </c>
      <c r="AH26" s="70">
        <v>0.46500000000000002</v>
      </c>
      <c r="AI26" s="72">
        <v>0</v>
      </c>
      <c r="AJ26" s="72">
        <v>0</v>
      </c>
      <c r="AK26" s="72">
        <v>0</v>
      </c>
      <c r="AL26" s="72">
        <v>54358</v>
      </c>
      <c r="AM26" s="72">
        <v>0</v>
      </c>
      <c r="AN26" s="72">
        <v>0</v>
      </c>
      <c r="AO26" s="72">
        <v>0</v>
      </c>
      <c r="AP26" s="70" t="s">
        <v>101</v>
      </c>
      <c r="AQ26" s="70">
        <v>5.8</v>
      </c>
      <c r="AR26" s="70">
        <v>3.9666666666666663</v>
      </c>
      <c r="AS26" s="70">
        <v>-0.76352769136428833</v>
      </c>
      <c r="AT26" s="70">
        <v>25</v>
      </c>
      <c r="AU26" s="70">
        <v>69.099999999999994</v>
      </c>
      <c r="AV26" s="70">
        <v>94</v>
      </c>
      <c r="AW26" s="70">
        <v>25</v>
      </c>
      <c r="AX26" s="70">
        <v>80</v>
      </c>
      <c r="AY26" s="70">
        <v>25</v>
      </c>
      <c r="AZ26" s="70">
        <v>75.2</v>
      </c>
      <c r="BA26" s="72"/>
      <c r="BB26" s="72">
        <v>782433</v>
      </c>
      <c r="BC26" s="72">
        <v>825706.751819</v>
      </c>
      <c r="BD26" s="72">
        <v>24253764</v>
      </c>
      <c r="BE26" s="70">
        <v>0</v>
      </c>
      <c r="BF26" s="70">
        <v>0.72</v>
      </c>
      <c r="BG26" s="70">
        <v>4.4480113333333335</v>
      </c>
    </row>
    <row r="27" spans="1:59" s="11" customFormat="1" x14ac:dyDescent="0.25">
      <c r="A27" s="15" t="s">
        <v>343</v>
      </c>
      <c r="B27" t="s">
        <v>2</v>
      </c>
      <c r="C27" s="118" t="s">
        <v>473</v>
      </c>
      <c r="D27" s="70" t="s">
        <v>101</v>
      </c>
      <c r="E27" s="72">
        <v>259742</v>
      </c>
      <c r="F27" s="72">
        <v>902540</v>
      </c>
      <c r="G27" s="72">
        <v>6252.1310823160002</v>
      </c>
      <c r="H27" s="70">
        <v>0.06</v>
      </c>
      <c r="I27" s="72">
        <v>5850</v>
      </c>
      <c r="J27" s="70">
        <v>5.8823529411764705E-2</v>
      </c>
      <c r="K27" s="72">
        <v>0</v>
      </c>
      <c r="L27" s="72">
        <v>301</v>
      </c>
      <c r="M27" s="70">
        <v>0.91100000000000003</v>
      </c>
      <c r="N27" s="70">
        <v>0.70799999999999996</v>
      </c>
      <c r="O27" s="70">
        <v>0.51800000000000002</v>
      </c>
      <c r="P27" s="70">
        <v>0.1292497</v>
      </c>
      <c r="Q27" s="70">
        <v>277.965918367906</v>
      </c>
      <c r="R27" s="72">
        <v>603962645</v>
      </c>
      <c r="S27" s="72">
        <v>663.08</v>
      </c>
      <c r="T27" s="72">
        <v>756.46</v>
      </c>
      <c r="U27" s="70">
        <v>2.3952443125728058</v>
      </c>
      <c r="V27" s="171">
        <v>78</v>
      </c>
      <c r="W27" s="171" t="s">
        <v>101</v>
      </c>
      <c r="X27" s="70">
        <v>0.8</v>
      </c>
      <c r="Y27" s="119">
        <v>92.8</v>
      </c>
      <c r="Z27" s="70">
        <v>89.6</v>
      </c>
      <c r="AA27" s="70">
        <v>266</v>
      </c>
      <c r="AB27" s="70">
        <v>3.6</v>
      </c>
      <c r="AC27" s="70">
        <v>0</v>
      </c>
      <c r="AD27" s="70">
        <v>3</v>
      </c>
      <c r="AE27" s="70">
        <v>163</v>
      </c>
      <c r="AF27" s="70">
        <v>39.9</v>
      </c>
      <c r="AG27" s="70">
        <v>0.56799999999999995</v>
      </c>
      <c r="AH27" s="70">
        <v>0.46500000000000002</v>
      </c>
      <c r="AI27" s="72">
        <v>0</v>
      </c>
      <c r="AJ27" s="72">
        <v>0</v>
      </c>
      <c r="AK27" s="72">
        <v>0</v>
      </c>
      <c r="AL27" s="72">
        <v>228828</v>
      </c>
      <c r="AM27" s="72">
        <v>0</v>
      </c>
      <c r="AN27" s="72">
        <v>0</v>
      </c>
      <c r="AO27" s="72">
        <v>0</v>
      </c>
      <c r="AP27" s="70" t="s">
        <v>101</v>
      </c>
      <c r="AQ27" s="70">
        <v>15.2</v>
      </c>
      <c r="AR27" s="70">
        <v>3.9666666666666663</v>
      </c>
      <c r="AS27" s="70">
        <v>-0.76352769136428833</v>
      </c>
      <c r="AT27" s="70">
        <v>25</v>
      </c>
      <c r="AU27" s="70">
        <v>57.5</v>
      </c>
      <c r="AV27" s="70">
        <v>87.9</v>
      </c>
      <c r="AW27" s="70">
        <v>25</v>
      </c>
      <c r="AX27" s="70">
        <v>80</v>
      </c>
      <c r="AY27" s="70">
        <v>37.5</v>
      </c>
      <c r="AZ27" s="70">
        <v>66.599999999999994</v>
      </c>
      <c r="BA27" s="72"/>
      <c r="BB27" s="72">
        <v>1778070</v>
      </c>
      <c r="BC27" s="72">
        <v>1620044.49608</v>
      </c>
      <c r="BD27" s="72">
        <v>24253764</v>
      </c>
      <c r="BE27" s="70">
        <v>0</v>
      </c>
      <c r="BF27" s="70">
        <v>0.72</v>
      </c>
      <c r="BG27" s="70">
        <v>4.4480113333333335</v>
      </c>
    </row>
    <row r="28" spans="1:59" s="11" customFormat="1" x14ac:dyDescent="0.25">
      <c r="A28" s="15" t="s">
        <v>351</v>
      </c>
      <c r="B28" t="s">
        <v>6</v>
      </c>
      <c r="C28" s="118" t="s">
        <v>474</v>
      </c>
      <c r="D28" s="70">
        <v>0.75</v>
      </c>
      <c r="E28" s="72">
        <v>0</v>
      </c>
      <c r="F28" s="72">
        <v>0</v>
      </c>
      <c r="G28" s="72">
        <v>0</v>
      </c>
      <c r="H28" s="70">
        <v>0</v>
      </c>
      <c r="I28" s="72">
        <v>14444.117647058823</v>
      </c>
      <c r="J28" s="70">
        <v>5.8823529411764705E-2</v>
      </c>
      <c r="K28" s="72">
        <v>3</v>
      </c>
      <c r="L28" s="72">
        <v>0</v>
      </c>
      <c r="M28" s="70">
        <v>0.20300000000000001</v>
      </c>
      <c r="N28" s="70">
        <v>0.128</v>
      </c>
      <c r="O28" s="70">
        <v>0.45200000000000001</v>
      </c>
      <c r="P28" s="70">
        <v>9.4869499999999995E-2</v>
      </c>
      <c r="Q28" s="70">
        <v>215.65130042326501</v>
      </c>
      <c r="R28" s="72">
        <v>5097050</v>
      </c>
      <c r="S28" s="72">
        <v>107.68</v>
      </c>
      <c r="T28" s="72">
        <v>91.58</v>
      </c>
      <c r="U28" s="70">
        <v>9.7942200106254607</v>
      </c>
      <c r="V28" s="171">
        <v>55</v>
      </c>
      <c r="W28" s="171">
        <v>0.14499999999999999</v>
      </c>
      <c r="X28" s="70">
        <v>1.1000000000000001</v>
      </c>
      <c r="Y28" s="119">
        <v>84.4</v>
      </c>
      <c r="Z28" s="70">
        <v>81.8</v>
      </c>
      <c r="AA28" s="70">
        <v>126</v>
      </c>
      <c r="AB28" s="70">
        <v>0.2</v>
      </c>
      <c r="AC28" s="70">
        <v>0</v>
      </c>
      <c r="AD28" s="70" t="s">
        <v>101</v>
      </c>
      <c r="AE28" s="70">
        <v>114</v>
      </c>
      <c r="AF28" s="70">
        <v>29.4</v>
      </c>
      <c r="AG28" s="70">
        <v>0.64100000000000001</v>
      </c>
      <c r="AH28" s="70">
        <v>0.47299999999999998</v>
      </c>
      <c r="AI28" s="72">
        <v>787.93356873318351</v>
      </c>
      <c r="AJ28" s="72">
        <v>0</v>
      </c>
      <c r="AK28" s="72">
        <v>0</v>
      </c>
      <c r="AL28" s="72" t="s">
        <v>101</v>
      </c>
      <c r="AM28" s="72">
        <v>0</v>
      </c>
      <c r="AN28" s="72">
        <v>0</v>
      </c>
      <c r="AO28" s="72">
        <v>0</v>
      </c>
      <c r="AP28" s="70">
        <v>8.4</v>
      </c>
      <c r="AQ28" s="70">
        <v>13.3</v>
      </c>
      <c r="AR28" s="70">
        <v>3.8166666666666673</v>
      </c>
      <c r="AS28" s="70">
        <v>-0.84351187944412231</v>
      </c>
      <c r="AT28" s="70">
        <v>30</v>
      </c>
      <c r="AU28" s="70">
        <v>84.4</v>
      </c>
      <c r="AV28" s="70">
        <v>69.8</v>
      </c>
      <c r="AW28" s="70">
        <v>18.5</v>
      </c>
      <c r="AX28" s="70">
        <v>139</v>
      </c>
      <c r="AY28" s="70">
        <v>52.6</v>
      </c>
      <c r="AZ28" s="70">
        <v>99</v>
      </c>
      <c r="BA28" s="72"/>
      <c r="BB28" s="72">
        <v>24815</v>
      </c>
      <c r="BC28" s="72">
        <v>8072.2129821799999</v>
      </c>
      <c r="BD28" s="72">
        <v>1987257</v>
      </c>
      <c r="BE28" s="70">
        <v>6.4029999999999998E-3</v>
      </c>
      <c r="BF28" s="70">
        <v>0.66</v>
      </c>
      <c r="BG28" s="70">
        <v>2.3313333333333335E-2</v>
      </c>
    </row>
    <row r="29" spans="1:59" s="11" customFormat="1" x14ac:dyDescent="0.25">
      <c r="A29" s="15" t="s">
        <v>736</v>
      </c>
      <c r="B29" t="s">
        <v>6</v>
      </c>
      <c r="C29" s="118" t="s">
        <v>478</v>
      </c>
      <c r="D29" s="70">
        <v>1.8333333333333333</v>
      </c>
      <c r="E29" s="72">
        <v>20497</v>
      </c>
      <c r="F29" s="72">
        <v>143910</v>
      </c>
      <c r="G29" s="72">
        <v>3515.2526658696002</v>
      </c>
      <c r="H29" s="70">
        <v>0.06</v>
      </c>
      <c r="I29" s="72">
        <v>14444.117647058823</v>
      </c>
      <c r="J29" s="70">
        <v>5.8823529411764705E-2</v>
      </c>
      <c r="K29" s="72">
        <v>0</v>
      </c>
      <c r="L29" s="72">
        <v>0</v>
      </c>
      <c r="M29" s="70">
        <v>0.20300000000000001</v>
      </c>
      <c r="N29" s="70">
        <v>0.128</v>
      </c>
      <c r="O29" s="70">
        <v>0.45200000000000001</v>
      </c>
      <c r="P29" s="70">
        <v>0.52369480000000002</v>
      </c>
      <c r="Q29" s="70">
        <v>215.65130042326501</v>
      </c>
      <c r="R29" s="72">
        <v>5097050</v>
      </c>
      <c r="S29" s="72">
        <v>107.68</v>
      </c>
      <c r="T29" s="72">
        <v>91.58</v>
      </c>
      <c r="U29" s="70">
        <v>9.7942200106254607</v>
      </c>
      <c r="V29" s="171">
        <v>92</v>
      </c>
      <c r="W29" s="171">
        <v>0.29600000000000004</v>
      </c>
      <c r="X29" s="70">
        <v>1.1000000000000001</v>
      </c>
      <c r="Y29" s="119">
        <v>98.05</v>
      </c>
      <c r="Z29" s="70">
        <v>95.1</v>
      </c>
      <c r="AA29" s="70">
        <v>126</v>
      </c>
      <c r="AB29" s="70">
        <v>1.6</v>
      </c>
      <c r="AC29" s="70">
        <v>0</v>
      </c>
      <c r="AD29" s="70" t="s">
        <v>101</v>
      </c>
      <c r="AE29" s="70">
        <v>114</v>
      </c>
      <c r="AF29" s="70">
        <v>29.4</v>
      </c>
      <c r="AG29" s="70">
        <v>0.64100000000000001</v>
      </c>
      <c r="AH29" s="70">
        <v>0.47299999999999998</v>
      </c>
      <c r="AI29" s="72">
        <v>7157.7009415490802</v>
      </c>
      <c r="AJ29" s="72">
        <v>0</v>
      </c>
      <c r="AK29" s="72">
        <v>0</v>
      </c>
      <c r="AL29" s="72">
        <v>0</v>
      </c>
      <c r="AM29" s="72">
        <v>0</v>
      </c>
      <c r="AN29" s="72">
        <v>0</v>
      </c>
      <c r="AO29" s="72">
        <v>0</v>
      </c>
      <c r="AP29" s="70">
        <v>13.9</v>
      </c>
      <c r="AQ29" s="70">
        <v>17.7</v>
      </c>
      <c r="AR29" s="70">
        <v>3.8166666666666673</v>
      </c>
      <c r="AS29" s="70">
        <v>-0.84351187944412231</v>
      </c>
      <c r="AT29" s="70">
        <v>30</v>
      </c>
      <c r="AU29" s="70">
        <v>20.3</v>
      </c>
      <c r="AV29" s="70">
        <v>32.9</v>
      </c>
      <c r="AW29" s="70">
        <v>18.5</v>
      </c>
      <c r="AX29" s="70">
        <v>139</v>
      </c>
      <c r="AY29" s="70">
        <v>39.6</v>
      </c>
      <c r="AZ29" s="70">
        <v>92.7</v>
      </c>
      <c r="BA29" s="72"/>
      <c r="BB29" s="72">
        <v>225423</v>
      </c>
      <c r="BC29" s="72">
        <v>250832.37276299999</v>
      </c>
      <c r="BD29" s="72">
        <v>1987257</v>
      </c>
      <c r="BE29" s="70">
        <v>6.4029999999999998E-3</v>
      </c>
      <c r="BF29" s="70">
        <v>0.66</v>
      </c>
      <c r="BG29" s="70">
        <v>2.3313333333333335E-2</v>
      </c>
    </row>
    <row r="30" spans="1:59" s="11" customFormat="1" x14ac:dyDescent="0.25">
      <c r="A30" s="15" t="s">
        <v>737</v>
      </c>
      <c r="B30" s="15" t="s">
        <v>6</v>
      </c>
      <c r="C30" s="118" t="s">
        <v>479</v>
      </c>
      <c r="D30" s="70">
        <v>2</v>
      </c>
      <c r="E30" s="72">
        <v>371452</v>
      </c>
      <c r="F30" s="72">
        <v>71706</v>
      </c>
      <c r="G30" s="72">
        <v>46.119637525885004</v>
      </c>
      <c r="H30" s="70">
        <v>0.12</v>
      </c>
      <c r="I30" s="72">
        <v>14444.117647058823</v>
      </c>
      <c r="J30" s="70">
        <v>5.8823529411764705E-2</v>
      </c>
      <c r="K30" s="72">
        <v>0</v>
      </c>
      <c r="L30" s="72">
        <v>3</v>
      </c>
      <c r="M30" s="70">
        <v>0.20300000000000001</v>
      </c>
      <c r="N30" s="70">
        <v>0.128</v>
      </c>
      <c r="O30" s="70">
        <v>0.45200000000000001</v>
      </c>
      <c r="P30" s="70">
        <v>0.24158370000000001</v>
      </c>
      <c r="Q30" s="70">
        <v>215.65130042326501</v>
      </c>
      <c r="R30" s="72">
        <v>5097050</v>
      </c>
      <c r="S30" s="72">
        <v>107.68</v>
      </c>
      <c r="T30" s="72">
        <v>91.58</v>
      </c>
      <c r="U30" s="70">
        <v>9.7942200106254607</v>
      </c>
      <c r="V30" s="171">
        <v>61</v>
      </c>
      <c r="W30" s="171">
        <v>0.24299999999999999</v>
      </c>
      <c r="X30" s="70">
        <v>1.1000000000000001</v>
      </c>
      <c r="Y30" s="119">
        <v>92.25</v>
      </c>
      <c r="Z30" s="70">
        <v>82.9</v>
      </c>
      <c r="AA30" s="70">
        <v>126</v>
      </c>
      <c r="AB30" s="70">
        <v>1.9</v>
      </c>
      <c r="AC30" s="70">
        <v>0</v>
      </c>
      <c r="AD30" s="70" t="s">
        <v>101</v>
      </c>
      <c r="AE30" s="70">
        <v>114</v>
      </c>
      <c r="AF30" s="70">
        <v>29.4</v>
      </c>
      <c r="AG30" s="70">
        <v>0.64100000000000001</v>
      </c>
      <c r="AH30" s="70">
        <v>0.47299999999999998</v>
      </c>
      <c r="AI30" s="72">
        <v>23393.514276210877</v>
      </c>
      <c r="AJ30" s="72">
        <v>0</v>
      </c>
      <c r="AK30" s="72">
        <v>0</v>
      </c>
      <c r="AL30" s="72">
        <v>62929</v>
      </c>
      <c r="AM30" s="72">
        <v>0</v>
      </c>
      <c r="AN30" s="72">
        <v>8500</v>
      </c>
      <c r="AO30" s="72">
        <v>0</v>
      </c>
      <c r="AP30" s="70">
        <v>9.5</v>
      </c>
      <c r="AQ30" s="70">
        <v>25.8</v>
      </c>
      <c r="AR30" s="70">
        <v>3.8166666666666673</v>
      </c>
      <c r="AS30" s="70">
        <v>-0.84351187944412231</v>
      </c>
      <c r="AT30" s="70">
        <v>30</v>
      </c>
      <c r="AU30" s="70">
        <v>45.9</v>
      </c>
      <c r="AV30" s="70">
        <v>61.1</v>
      </c>
      <c r="AW30" s="70">
        <v>18.5</v>
      </c>
      <c r="AX30" s="70">
        <v>139</v>
      </c>
      <c r="AY30" s="70">
        <v>40.799999999999997</v>
      </c>
      <c r="AZ30" s="70">
        <v>86.5</v>
      </c>
      <c r="BA30" s="72"/>
      <c r="BB30" s="72">
        <v>736750</v>
      </c>
      <c r="BC30" s="72">
        <v>783780.18807899999</v>
      </c>
      <c r="BD30" s="72">
        <v>1987257</v>
      </c>
      <c r="BE30" s="70">
        <v>6.4029999999999998E-3</v>
      </c>
      <c r="BF30" s="70">
        <v>0.66</v>
      </c>
      <c r="BG30" s="70">
        <v>2.3313333333333335E-2</v>
      </c>
    </row>
    <row r="31" spans="1:59" s="11" customFormat="1" x14ac:dyDescent="0.25">
      <c r="A31" s="15" t="s">
        <v>738</v>
      </c>
      <c r="B31" t="s">
        <v>6</v>
      </c>
      <c r="C31" s="118" t="s">
        <v>476</v>
      </c>
      <c r="D31" s="70">
        <v>2.1666666666666665</v>
      </c>
      <c r="E31" s="72">
        <v>19118</v>
      </c>
      <c r="F31" s="72">
        <v>0</v>
      </c>
      <c r="G31" s="72">
        <v>592.27375577419991</v>
      </c>
      <c r="H31" s="70">
        <v>0.06</v>
      </c>
      <c r="I31" s="72">
        <v>14444.117647058823</v>
      </c>
      <c r="J31" s="70">
        <v>5.8823529411764705E-2</v>
      </c>
      <c r="K31" s="72">
        <v>0</v>
      </c>
      <c r="L31" s="72">
        <v>0</v>
      </c>
      <c r="M31" s="70">
        <v>0.20300000000000001</v>
      </c>
      <c r="N31" s="70">
        <v>0.128</v>
      </c>
      <c r="O31" s="70">
        <v>0.45200000000000001</v>
      </c>
      <c r="P31" s="70">
        <v>0.45959529999999998</v>
      </c>
      <c r="Q31" s="70">
        <v>215.65130042326501</v>
      </c>
      <c r="R31" s="72">
        <v>5097050</v>
      </c>
      <c r="S31" s="72">
        <v>107.68</v>
      </c>
      <c r="T31" s="72">
        <v>91.58</v>
      </c>
      <c r="U31" s="70">
        <v>9.7942200106254607</v>
      </c>
      <c r="V31" s="171">
        <v>38</v>
      </c>
      <c r="W31" s="171">
        <v>0.254</v>
      </c>
      <c r="X31" s="70">
        <v>1.1000000000000001</v>
      </c>
      <c r="Y31" s="119">
        <v>90.8</v>
      </c>
      <c r="Z31" s="70">
        <v>86.8</v>
      </c>
      <c r="AA31" s="70">
        <v>126</v>
      </c>
      <c r="AB31" s="70">
        <v>1.37</v>
      </c>
      <c r="AC31" s="70">
        <v>0</v>
      </c>
      <c r="AD31" s="70" t="s">
        <v>101</v>
      </c>
      <c r="AE31" s="70">
        <v>114</v>
      </c>
      <c r="AF31" s="70">
        <v>29.4</v>
      </c>
      <c r="AG31" s="70">
        <v>0.64100000000000001</v>
      </c>
      <c r="AH31" s="70">
        <v>0.47299999999999998</v>
      </c>
      <c r="AI31" s="72">
        <v>4205.9970921052272</v>
      </c>
      <c r="AJ31" s="72">
        <v>0</v>
      </c>
      <c r="AK31" s="72">
        <v>0</v>
      </c>
      <c r="AL31" s="72">
        <v>0</v>
      </c>
      <c r="AM31" s="72">
        <v>0</v>
      </c>
      <c r="AN31" s="72">
        <v>0</v>
      </c>
      <c r="AO31" s="72">
        <v>0</v>
      </c>
      <c r="AP31" s="70">
        <v>10.5</v>
      </c>
      <c r="AQ31" s="70">
        <v>21.7</v>
      </c>
      <c r="AR31" s="70">
        <v>3.8166666666666673</v>
      </c>
      <c r="AS31" s="70">
        <v>-0.84351187944412231</v>
      </c>
      <c r="AT31" s="70">
        <v>30</v>
      </c>
      <c r="AU31" s="70">
        <v>13.3</v>
      </c>
      <c r="AV31" s="70">
        <v>38.5</v>
      </c>
      <c r="AW31" s="70">
        <v>18.5</v>
      </c>
      <c r="AX31" s="70">
        <v>139</v>
      </c>
      <c r="AY31" s="70">
        <v>44.4</v>
      </c>
      <c r="AZ31" s="70">
        <v>79.099999999999994</v>
      </c>
      <c r="BA31" s="72"/>
      <c r="BB31" s="72">
        <v>132462.71257156509</v>
      </c>
      <c r="BC31" s="72">
        <v>115341.036681</v>
      </c>
      <c r="BD31" s="72">
        <v>1987257</v>
      </c>
      <c r="BE31" s="70">
        <v>6.4029999999999998E-3</v>
      </c>
      <c r="BF31" s="70">
        <v>0.66</v>
      </c>
      <c r="BG31" s="70">
        <v>2.3313333333333335E-2</v>
      </c>
    </row>
    <row r="32" spans="1:59" s="11" customFormat="1" x14ac:dyDescent="0.25">
      <c r="A32" s="15" t="s">
        <v>740</v>
      </c>
      <c r="B32" s="15" t="s">
        <v>6</v>
      </c>
      <c r="C32" s="193" t="s">
        <v>743</v>
      </c>
      <c r="D32" s="70">
        <v>0.75</v>
      </c>
      <c r="E32" s="72">
        <v>73041</v>
      </c>
      <c r="F32" s="72">
        <v>0</v>
      </c>
      <c r="G32" s="72">
        <v>0</v>
      </c>
      <c r="H32" s="70">
        <v>0</v>
      </c>
      <c r="I32" s="72">
        <v>14444.117647058823</v>
      </c>
      <c r="J32" s="70">
        <v>5.8823529411764705E-2</v>
      </c>
      <c r="K32" s="72">
        <v>0</v>
      </c>
      <c r="L32" s="72">
        <v>0</v>
      </c>
      <c r="M32" s="70">
        <v>0.20300000000000001</v>
      </c>
      <c r="N32" s="70">
        <v>0.128</v>
      </c>
      <c r="O32" s="70">
        <v>0.45200000000000001</v>
      </c>
      <c r="P32" s="70">
        <v>0.1574035</v>
      </c>
      <c r="Q32" s="70">
        <v>215.65130042326501</v>
      </c>
      <c r="R32" s="72">
        <v>5097050</v>
      </c>
      <c r="S32" s="72">
        <v>107.68</v>
      </c>
      <c r="T32" s="72">
        <v>91.58</v>
      </c>
      <c r="U32" s="70">
        <v>9.7942200106254607</v>
      </c>
      <c r="V32" s="171">
        <v>52</v>
      </c>
      <c r="W32" s="171">
        <v>0.17699999999999999</v>
      </c>
      <c r="X32" s="70">
        <v>1.1000000000000001</v>
      </c>
      <c r="Y32" s="119">
        <v>88.7</v>
      </c>
      <c r="Z32" s="70">
        <v>84.3</v>
      </c>
      <c r="AA32" s="70">
        <v>126</v>
      </c>
      <c r="AB32" s="70">
        <v>2</v>
      </c>
      <c r="AC32" s="70">
        <v>0</v>
      </c>
      <c r="AD32" s="70" t="s">
        <v>101</v>
      </c>
      <c r="AE32" s="70">
        <v>114</v>
      </c>
      <c r="AF32" s="70">
        <v>29.4</v>
      </c>
      <c r="AG32" s="70">
        <v>0.64100000000000001</v>
      </c>
      <c r="AH32" s="70">
        <v>0.47299999999999998</v>
      </c>
      <c r="AI32" s="72">
        <v>15606.292039731146</v>
      </c>
      <c r="AJ32" s="72">
        <v>0</v>
      </c>
      <c r="AK32" s="72">
        <v>0</v>
      </c>
      <c r="AL32" s="72" t="s">
        <v>101</v>
      </c>
      <c r="AM32" s="72">
        <v>0</v>
      </c>
      <c r="AN32" s="72">
        <v>0</v>
      </c>
      <c r="AO32" s="72">
        <v>0</v>
      </c>
      <c r="AP32" s="70">
        <v>9.8000000000000007</v>
      </c>
      <c r="AQ32" s="70">
        <v>12.6</v>
      </c>
      <c r="AR32" s="70">
        <v>3.8166666666666673</v>
      </c>
      <c r="AS32" s="70">
        <v>-0.84351187944412231</v>
      </c>
      <c r="AT32" s="70">
        <v>30</v>
      </c>
      <c r="AU32" s="70">
        <v>76.599999999999994</v>
      </c>
      <c r="AV32" s="70">
        <v>69.400000000000006</v>
      </c>
      <c r="AW32" s="70">
        <v>18.5</v>
      </c>
      <c r="AX32" s="70">
        <v>139</v>
      </c>
      <c r="AY32" s="70">
        <v>51.7</v>
      </c>
      <c r="AZ32" s="70">
        <v>98.3</v>
      </c>
      <c r="BA32" s="72"/>
      <c r="BB32" s="72">
        <v>491501</v>
      </c>
      <c r="BC32" s="72">
        <v>371311.69845000003</v>
      </c>
      <c r="BD32" s="72">
        <v>1987257</v>
      </c>
      <c r="BE32" s="70">
        <v>6.4029999999999998E-3</v>
      </c>
      <c r="BF32" s="70">
        <v>0.66</v>
      </c>
      <c r="BG32" s="70">
        <v>2.3313333333333335E-2</v>
      </c>
    </row>
    <row r="33" spans="1:59" s="11" customFormat="1" x14ac:dyDescent="0.25">
      <c r="A33" s="15" t="s">
        <v>741</v>
      </c>
      <c r="B33" t="s">
        <v>6</v>
      </c>
      <c r="C33" s="118" t="s">
        <v>477</v>
      </c>
      <c r="D33" s="70">
        <v>2.1666666666666665</v>
      </c>
      <c r="E33" s="72">
        <v>15710</v>
      </c>
      <c r="F33" s="72">
        <v>66599</v>
      </c>
      <c r="G33" s="72">
        <v>228.93545076098999</v>
      </c>
      <c r="H33" s="70">
        <v>0.06</v>
      </c>
      <c r="I33" s="72">
        <v>14444.117647058823</v>
      </c>
      <c r="J33" s="70">
        <v>5.8823529411764705E-2</v>
      </c>
      <c r="K33" s="72">
        <v>0</v>
      </c>
      <c r="L33" s="72">
        <v>0</v>
      </c>
      <c r="M33" s="70">
        <v>0.20300000000000001</v>
      </c>
      <c r="N33" s="70">
        <v>0.128</v>
      </c>
      <c r="O33" s="70">
        <v>0.45200000000000001</v>
      </c>
      <c r="P33" s="70">
        <v>0.39721269999999997</v>
      </c>
      <c r="Q33" s="70">
        <v>215.65130042326501</v>
      </c>
      <c r="R33" s="72">
        <v>5097050</v>
      </c>
      <c r="S33" s="72">
        <v>107.68</v>
      </c>
      <c r="T33" s="72">
        <v>91.58</v>
      </c>
      <c r="U33" s="70">
        <v>9.7942200106254607</v>
      </c>
      <c r="V33" s="171">
        <v>52</v>
      </c>
      <c r="W33" s="171">
        <v>0.214</v>
      </c>
      <c r="X33" s="70">
        <v>1.1000000000000001</v>
      </c>
      <c r="Y33" s="119">
        <v>93.4</v>
      </c>
      <c r="Z33" s="70">
        <v>93.3</v>
      </c>
      <c r="AA33" s="70">
        <v>126</v>
      </c>
      <c r="AB33" s="70">
        <v>0.5</v>
      </c>
      <c r="AC33" s="70">
        <v>0</v>
      </c>
      <c r="AD33" s="70" t="s">
        <v>101</v>
      </c>
      <c r="AE33" s="70">
        <v>114</v>
      </c>
      <c r="AF33" s="70">
        <v>29.4</v>
      </c>
      <c r="AG33" s="70">
        <v>0.64100000000000001</v>
      </c>
      <c r="AH33" s="70">
        <v>0.47299999999999998</v>
      </c>
      <c r="AI33" s="72">
        <v>6071.6131833980198</v>
      </c>
      <c r="AJ33" s="72">
        <v>0</v>
      </c>
      <c r="AK33" s="72">
        <v>0</v>
      </c>
      <c r="AL33" s="72">
        <v>0</v>
      </c>
      <c r="AM33" s="72">
        <v>0</v>
      </c>
      <c r="AN33" s="72">
        <v>0</v>
      </c>
      <c r="AO33" s="72">
        <v>0</v>
      </c>
      <c r="AP33" s="70">
        <v>10.6</v>
      </c>
      <c r="AQ33" s="70">
        <v>25.1</v>
      </c>
      <c r="AR33" s="70">
        <v>3.8166666666666673</v>
      </c>
      <c r="AS33" s="70">
        <v>-0.84351187944412231</v>
      </c>
      <c r="AT33" s="70">
        <v>30</v>
      </c>
      <c r="AU33" s="70">
        <v>23.4</v>
      </c>
      <c r="AV33" s="70">
        <v>46.9</v>
      </c>
      <c r="AW33" s="70">
        <v>18.5</v>
      </c>
      <c r="AX33" s="70">
        <v>139</v>
      </c>
      <c r="AY33" s="70">
        <v>36.299999999999997</v>
      </c>
      <c r="AZ33" s="70">
        <v>87.3</v>
      </c>
      <c r="BA33" s="72"/>
      <c r="BB33" s="72">
        <v>191218</v>
      </c>
      <c r="BC33" s="72">
        <v>233420.115189</v>
      </c>
      <c r="BD33" s="72">
        <v>1987257</v>
      </c>
      <c r="BE33" s="70">
        <v>6.4029999999999998E-3</v>
      </c>
      <c r="BF33" s="70">
        <v>0.66</v>
      </c>
      <c r="BG33" s="70">
        <v>2.3313333333333335E-2</v>
      </c>
    </row>
    <row r="34" spans="1:59" s="11" customFormat="1" x14ac:dyDescent="0.25">
      <c r="A34" s="15" t="s">
        <v>742</v>
      </c>
      <c r="B34" s="15" t="s">
        <v>6</v>
      </c>
      <c r="C34" s="193" t="s">
        <v>744</v>
      </c>
      <c r="D34" s="70">
        <v>2.1666666666666665</v>
      </c>
      <c r="E34" s="72">
        <v>20158</v>
      </c>
      <c r="F34" s="72">
        <v>21464</v>
      </c>
      <c r="G34" s="72">
        <v>1790.9664998405999</v>
      </c>
      <c r="H34" s="70">
        <v>0.06</v>
      </c>
      <c r="I34" s="72">
        <v>14444.117647058823</v>
      </c>
      <c r="J34" s="70">
        <v>5.8823529411764705E-2</v>
      </c>
      <c r="K34" s="72">
        <v>0</v>
      </c>
      <c r="L34" s="72">
        <v>0</v>
      </c>
      <c r="M34" s="70">
        <v>0.20300000000000001</v>
      </c>
      <c r="N34" s="70">
        <v>0.128</v>
      </c>
      <c r="O34" s="70">
        <v>0.45200000000000001</v>
      </c>
      <c r="P34" s="70">
        <v>0.55494679999999996</v>
      </c>
      <c r="Q34" s="70">
        <v>215.65130042326501</v>
      </c>
      <c r="R34" s="72">
        <v>5097050</v>
      </c>
      <c r="S34" s="72">
        <v>107.68</v>
      </c>
      <c r="T34" s="72">
        <v>91.58</v>
      </c>
      <c r="U34" s="70">
        <v>9.7942200106254607</v>
      </c>
      <c r="V34" s="171">
        <v>70</v>
      </c>
      <c r="W34" s="171">
        <v>0.29399999999999998</v>
      </c>
      <c r="X34" s="70">
        <v>1.1000000000000001</v>
      </c>
      <c r="Y34" s="119">
        <v>94</v>
      </c>
      <c r="Z34" s="70">
        <v>94.5</v>
      </c>
      <c r="AA34" s="70">
        <v>126</v>
      </c>
      <c r="AB34" s="70">
        <v>1.76</v>
      </c>
      <c r="AC34" s="70">
        <v>0</v>
      </c>
      <c r="AD34" s="70" t="s">
        <v>101</v>
      </c>
      <c r="AE34" s="70">
        <v>114</v>
      </c>
      <c r="AF34" s="70">
        <v>29.4</v>
      </c>
      <c r="AG34" s="70">
        <v>0.64100000000000001</v>
      </c>
      <c r="AH34" s="70">
        <v>0.47299999999999998</v>
      </c>
      <c r="AI34" s="72">
        <v>3284.5950658290508</v>
      </c>
      <c r="AJ34" s="72">
        <v>0</v>
      </c>
      <c r="AK34" s="72">
        <v>0</v>
      </c>
      <c r="AL34" s="72">
        <v>0</v>
      </c>
      <c r="AM34" s="72">
        <v>0</v>
      </c>
      <c r="AN34" s="72">
        <v>0</v>
      </c>
      <c r="AO34" s="72">
        <v>0</v>
      </c>
      <c r="AP34" s="70">
        <v>11.4</v>
      </c>
      <c r="AQ34" s="70">
        <v>21.4</v>
      </c>
      <c r="AR34" s="70">
        <v>3.8166666666666673</v>
      </c>
      <c r="AS34" s="70">
        <v>-0.84351187944412231</v>
      </c>
      <c r="AT34" s="70">
        <v>30</v>
      </c>
      <c r="AU34" s="70">
        <v>9.8000000000000007</v>
      </c>
      <c r="AV34" s="70">
        <v>31.9</v>
      </c>
      <c r="AW34" s="70">
        <v>18.5</v>
      </c>
      <c r="AX34" s="70">
        <v>139</v>
      </c>
      <c r="AY34" s="70">
        <v>16</v>
      </c>
      <c r="AZ34" s="70">
        <v>82.9</v>
      </c>
      <c r="BA34" s="72"/>
      <c r="BB34" s="72">
        <v>103444.28742843491</v>
      </c>
      <c r="BC34" s="72">
        <v>115035.363683</v>
      </c>
      <c r="BD34" s="72">
        <v>1987257</v>
      </c>
      <c r="BE34" s="70">
        <v>6.4029999999999998E-3</v>
      </c>
      <c r="BF34" s="70">
        <v>0.66</v>
      </c>
      <c r="BG34" s="70">
        <v>2.3313333333333335E-2</v>
      </c>
    </row>
    <row r="35" spans="1:59" s="11" customFormat="1" x14ac:dyDescent="0.25">
      <c r="A35" s="15" t="s">
        <v>739</v>
      </c>
      <c r="B35" t="s">
        <v>6</v>
      </c>
      <c r="C35" s="118" t="s">
        <v>475</v>
      </c>
      <c r="D35" s="70">
        <v>2</v>
      </c>
      <c r="E35" s="72">
        <v>30340</v>
      </c>
      <c r="F35" s="72">
        <v>19372</v>
      </c>
      <c r="G35" s="72">
        <v>459.90772980460002</v>
      </c>
      <c r="H35" s="70">
        <v>0.03</v>
      </c>
      <c r="I35" s="72">
        <v>14444.117647058823</v>
      </c>
      <c r="J35" s="70">
        <v>5.8823529411764705E-2</v>
      </c>
      <c r="K35" s="72">
        <v>0</v>
      </c>
      <c r="L35" s="72">
        <v>0</v>
      </c>
      <c r="M35" s="70">
        <v>0.20300000000000001</v>
      </c>
      <c r="N35" s="70">
        <v>0.128</v>
      </c>
      <c r="O35" s="70">
        <v>0.45200000000000001</v>
      </c>
      <c r="P35" s="70">
        <v>0.3515663</v>
      </c>
      <c r="Q35" s="70">
        <v>215.65130042326501</v>
      </c>
      <c r="R35" s="72">
        <v>5097050</v>
      </c>
      <c r="S35" s="72">
        <v>107.68</v>
      </c>
      <c r="T35" s="72">
        <v>91.58</v>
      </c>
      <c r="U35" s="70">
        <v>9.7942200106254607</v>
      </c>
      <c r="V35" s="171">
        <v>63</v>
      </c>
      <c r="W35" s="171">
        <v>0.19</v>
      </c>
      <c r="X35" s="70">
        <v>1.1000000000000001</v>
      </c>
      <c r="Y35" s="119">
        <v>96.25</v>
      </c>
      <c r="Z35" s="70">
        <v>92.4</v>
      </c>
      <c r="AA35" s="70">
        <v>126</v>
      </c>
      <c r="AB35" s="70">
        <v>0.2</v>
      </c>
      <c r="AC35" s="70">
        <v>0</v>
      </c>
      <c r="AD35" s="70" t="s">
        <v>101</v>
      </c>
      <c r="AE35" s="70">
        <v>114</v>
      </c>
      <c r="AF35" s="70">
        <v>29.4</v>
      </c>
      <c r="AG35" s="70">
        <v>0.64100000000000001</v>
      </c>
      <c r="AH35" s="70">
        <v>0.47299999999999998</v>
      </c>
      <c r="AI35" s="72">
        <v>2592.353832443413</v>
      </c>
      <c r="AJ35" s="72">
        <v>0</v>
      </c>
      <c r="AK35" s="72">
        <v>0</v>
      </c>
      <c r="AL35" s="72">
        <v>0</v>
      </c>
      <c r="AM35" s="72">
        <v>0</v>
      </c>
      <c r="AN35" s="72">
        <v>0</v>
      </c>
      <c r="AO35" s="72">
        <v>0</v>
      </c>
      <c r="AP35" s="70">
        <v>9.1</v>
      </c>
      <c r="AQ35" s="70">
        <v>17</v>
      </c>
      <c r="AR35" s="70">
        <v>3.8166666666666673</v>
      </c>
      <c r="AS35" s="70">
        <v>-0.84351187944412231</v>
      </c>
      <c r="AT35" s="70">
        <v>30</v>
      </c>
      <c r="AU35" s="70">
        <v>23.7</v>
      </c>
      <c r="AV35" s="70">
        <v>49.7</v>
      </c>
      <c r="AW35" s="70">
        <v>18.5</v>
      </c>
      <c r="AX35" s="70">
        <v>139</v>
      </c>
      <c r="AY35" s="70">
        <v>15.2</v>
      </c>
      <c r="AZ35" s="70">
        <v>95.9</v>
      </c>
      <c r="BA35" s="72"/>
      <c r="BB35" s="72">
        <v>81643</v>
      </c>
      <c r="BC35" s="72">
        <v>83029.233741799995</v>
      </c>
      <c r="BD35" s="72">
        <v>1987257</v>
      </c>
      <c r="BE35" s="70">
        <v>6.4029999999999998E-3</v>
      </c>
      <c r="BF35" s="70">
        <v>0.66</v>
      </c>
      <c r="BG35" s="70">
        <v>2.3313333333333335E-2</v>
      </c>
    </row>
    <row r="36" spans="1:59" s="11" customFormat="1" x14ac:dyDescent="0.25">
      <c r="A36" s="15" t="s">
        <v>360</v>
      </c>
      <c r="B36" t="s">
        <v>8</v>
      </c>
      <c r="C36" s="118" t="s">
        <v>488</v>
      </c>
      <c r="D36" s="70">
        <v>1.3333333333333333</v>
      </c>
      <c r="E36" s="72">
        <v>96854</v>
      </c>
      <c r="F36" s="72">
        <v>0</v>
      </c>
      <c r="G36" s="72">
        <v>9603.3370642310001</v>
      </c>
      <c r="H36" s="70">
        <v>0.12</v>
      </c>
      <c r="I36" s="72">
        <v>159617.64705882352</v>
      </c>
      <c r="J36" s="70">
        <v>0.14705882352941177</v>
      </c>
      <c r="K36" s="72">
        <v>3</v>
      </c>
      <c r="L36" s="72">
        <v>1</v>
      </c>
      <c r="M36" s="70">
        <v>0.94099999999999995</v>
      </c>
      <c r="N36" s="70">
        <v>0.876</v>
      </c>
      <c r="O36" s="70">
        <v>0.442</v>
      </c>
      <c r="P36" s="70">
        <v>0.16765150000000001</v>
      </c>
      <c r="Q36" s="70">
        <v>1039.8993663348001</v>
      </c>
      <c r="R36" s="72">
        <v>747301819</v>
      </c>
      <c r="S36" s="72">
        <v>1204.1300000000001</v>
      </c>
      <c r="T36" s="72">
        <v>1208.96</v>
      </c>
      <c r="U36" s="70">
        <v>8.850045005074417</v>
      </c>
      <c r="V36" s="171">
        <v>30</v>
      </c>
      <c r="W36" s="171">
        <v>0.122</v>
      </c>
      <c r="X36" s="70">
        <v>0.8</v>
      </c>
      <c r="Y36" s="119">
        <v>85.2</v>
      </c>
      <c r="Z36" s="70">
        <v>78.900000000000006</v>
      </c>
      <c r="AA36" s="70">
        <v>91</v>
      </c>
      <c r="AB36" s="70">
        <v>1.7</v>
      </c>
      <c r="AC36" s="70">
        <v>0</v>
      </c>
      <c r="AD36" s="70">
        <v>0</v>
      </c>
      <c r="AE36" s="70">
        <v>118</v>
      </c>
      <c r="AF36" s="70">
        <v>121.1</v>
      </c>
      <c r="AG36" s="70">
        <v>0.68899999999999995</v>
      </c>
      <c r="AH36" s="70">
        <v>0.3</v>
      </c>
      <c r="AI36" s="72">
        <v>0</v>
      </c>
      <c r="AJ36" s="72">
        <v>1458.4231740667512</v>
      </c>
      <c r="AK36" s="72">
        <v>0</v>
      </c>
      <c r="AL36" s="72">
        <v>78653</v>
      </c>
      <c r="AM36" s="72">
        <v>2901</v>
      </c>
      <c r="AN36" s="72">
        <v>1682</v>
      </c>
      <c r="AO36" s="72">
        <v>516</v>
      </c>
      <c r="AP36" s="70">
        <v>10</v>
      </c>
      <c r="AQ36" s="70">
        <v>9.6999999999999993</v>
      </c>
      <c r="AR36" s="70">
        <v>3.05</v>
      </c>
      <c r="AS36" s="70">
        <v>-0.99004095792770386</v>
      </c>
      <c r="AT36" s="70">
        <v>31</v>
      </c>
      <c r="AU36" s="70">
        <v>90</v>
      </c>
      <c r="AV36" s="70">
        <v>61.5</v>
      </c>
      <c r="AW36" s="70">
        <v>11.1</v>
      </c>
      <c r="AX36" s="70">
        <v>112</v>
      </c>
      <c r="AY36" s="70">
        <v>59.5</v>
      </c>
      <c r="AZ36" s="70">
        <v>99.5</v>
      </c>
      <c r="BA36" s="72"/>
      <c r="BB36" s="72">
        <v>2351948.0649999999</v>
      </c>
      <c r="BC36" s="72">
        <v>2367118.9510499998</v>
      </c>
      <c r="BD36" s="72">
        <v>18875000</v>
      </c>
      <c r="BE36" s="70">
        <v>0</v>
      </c>
      <c r="BF36" s="70">
        <v>1.4</v>
      </c>
      <c r="BG36" s="70">
        <v>1.3706593333333332</v>
      </c>
    </row>
    <row r="37" spans="1:59" s="11" customFormat="1" x14ac:dyDescent="0.25">
      <c r="A37" s="15" t="s">
        <v>358</v>
      </c>
      <c r="B37" t="s">
        <v>8</v>
      </c>
      <c r="C37" s="118" t="s">
        <v>486</v>
      </c>
      <c r="D37" s="70">
        <v>3</v>
      </c>
      <c r="E37" s="72">
        <v>133762</v>
      </c>
      <c r="F37" s="72">
        <v>45489</v>
      </c>
      <c r="G37" s="72">
        <v>12901.981686119501</v>
      </c>
      <c r="H37" s="70">
        <v>0.33</v>
      </c>
      <c r="I37" s="72">
        <v>159617.64705882352</v>
      </c>
      <c r="J37" s="70">
        <v>0.14705882352941177</v>
      </c>
      <c r="K37" s="72">
        <v>3</v>
      </c>
      <c r="L37" s="72">
        <v>414</v>
      </c>
      <c r="M37" s="70">
        <v>0.94099999999999995</v>
      </c>
      <c r="N37" s="70">
        <v>0.876</v>
      </c>
      <c r="O37" s="70">
        <v>0.442</v>
      </c>
      <c r="P37" s="70">
        <v>0.45710709999999999</v>
      </c>
      <c r="Q37" s="70">
        <v>1039.8993663348001</v>
      </c>
      <c r="R37" s="72">
        <v>747301819</v>
      </c>
      <c r="S37" s="72">
        <v>1204.1300000000001</v>
      </c>
      <c r="T37" s="72">
        <v>1208.96</v>
      </c>
      <c r="U37" s="70">
        <v>8.850045005074417</v>
      </c>
      <c r="V37" s="171">
        <v>69</v>
      </c>
      <c r="W37" s="171">
        <v>0.18100000000000002</v>
      </c>
      <c r="X37" s="70">
        <v>0.8</v>
      </c>
      <c r="Y37" s="119">
        <v>28.85</v>
      </c>
      <c r="Z37" s="70">
        <v>33</v>
      </c>
      <c r="AA37" s="70">
        <v>91</v>
      </c>
      <c r="AB37" s="70" t="s">
        <v>101</v>
      </c>
      <c r="AC37" s="70">
        <v>0</v>
      </c>
      <c r="AD37" s="70">
        <v>3</v>
      </c>
      <c r="AE37" s="70">
        <v>118</v>
      </c>
      <c r="AF37" s="70">
        <v>121.1</v>
      </c>
      <c r="AG37" s="70">
        <v>0.68899999999999995</v>
      </c>
      <c r="AH37" s="70">
        <v>0.26</v>
      </c>
      <c r="AI37" s="72">
        <v>2000</v>
      </c>
      <c r="AJ37" s="72">
        <v>436.87776548587379</v>
      </c>
      <c r="AK37" s="72">
        <v>0</v>
      </c>
      <c r="AL37" s="72">
        <v>85268</v>
      </c>
      <c r="AM37" s="72">
        <v>19741</v>
      </c>
      <c r="AN37" s="72">
        <v>5001</v>
      </c>
      <c r="AO37" s="72">
        <v>28468</v>
      </c>
      <c r="AP37" s="70">
        <v>15.2</v>
      </c>
      <c r="AQ37" s="70">
        <v>18.100000000000001</v>
      </c>
      <c r="AR37" s="70">
        <v>3.05</v>
      </c>
      <c r="AS37" s="70">
        <v>-0.99004095792770386</v>
      </c>
      <c r="AT37" s="70">
        <v>31</v>
      </c>
      <c r="AU37" s="70">
        <v>25.1</v>
      </c>
      <c r="AV37" s="70">
        <v>41</v>
      </c>
      <c r="AW37" s="70">
        <v>11.1</v>
      </c>
      <c r="AX37" s="70">
        <v>112</v>
      </c>
      <c r="AY37" s="70">
        <v>35.6</v>
      </c>
      <c r="AZ37" s="70">
        <v>77.900000000000006</v>
      </c>
      <c r="BA37" s="72"/>
      <c r="BB37" s="72">
        <v>704537.49874999991</v>
      </c>
      <c r="BC37" s="72">
        <v>706124.37436699995</v>
      </c>
      <c r="BD37" s="72">
        <v>18875000</v>
      </c>
      <c r="BE37" s="70">
        <v>0</v>
      </c>
      <c r="BF37" s="70">
        <v>1.4</v>
      </c>
      <c r="BG37" s="70">
        <v>1.3706593333333332</v>
      </c>
    </row>
    <row r="38" spans="1:59" s="11" customFormat="1" x14ac:dyDescent="0.25">
      <c r="A38" s="15" t="s">
        <v>352</v>
      </c>
      <c r="B38" t="s">
        <v>8</v>
      </c>
      <c r="C38" s="118" t="s">
        <v>480</v>
      </c>
      <c r="D38" s="70">
        <v>1.7142857142857142</v>
      </c>
      <c r="E38" s="72">
        <v>703523</v>
      </c>
      <c r="F38" s="72">
        <v>538875</v>
      </c>
      <c r="G38" s="72">
        <v>17721.8580481545</v>
      </c>
      <c r="H38" s="70">
        <v>0.09</v>
      </c>
      <c r="I38" s="72">
        <v>159617.64705882352</v>
      </c>
      <c r="J38" s="70">
        <v>0.14705882352941177</v>
      </c>
      <c r="K38" s="72">
        <v>3</v>
      </c>
      <c r="L38" s="72">
        <v>2</v>
      </c>
      <c r="M38" s="70">
        <v>0.94099999999999995</v>
      </c>
      <c r="N38" s="70">
        <v>0.876</v>
      </c>
      <c r="O38" s="70">
        <v>0.442</v>
      </c>
      <c r="P38" s="70">
        <v>0.48474509999999998</v>
      </c>
      <c r="Q38" s="70">
        <v>1039.8993663348001</v>
      </c>
      <c r="R38" s="72">
        <v>747301819</v>
      </c>
      <c r="S38" s="72">
        <v>1204.1300000000001</v>
      </c>
      <c r="T38" s="72">
        <v>1208.96</v>
      </c>
      <c r="U38" s="70">
        <v>8.850045005074417</v>
      </c>
      <c r="V38" s="171">
        <v>98</v>
      </c>
      <c r="W38" s="171">
        <v>0.183</v>
      </c>
      <c r="X38" s="70">
        <v>0.8</v>
      </c>
      <c r="Y38" s="119">
        <v>60.55</v>
      </c>
      <c r="Z38" s="70">
        <v>57.2</v>
      </c>
      <c r="AA38" s="70">
        <v>91</v>
      </c>
      <c r="AB38" s="70">
        <v>1.1000000000000001</v>
      </c>
      <c r="AC38" s="70">
        <v>0</v>
      </c>
      <c r="AD38" s="70">
        <v>0</v>
      </c>
      <c r="AE38" s="70">
        <v>118</v>
      </c>
      <c r="AF38" s="70">
        <v>121.1</v>
      </c>
      <c r="AG38" s="70">
        <v>0.68899999999999995</v>
      </c>
      <c r="AH38" s="70">
        <v>0.32</v>
      </c>
      <c r="AI38" s="72">
        <v>0</v>
      </c>
      <c r="AJ38" s="72">
        <v>0</v>
      </c>
      <c r="AK38" s="72">
        <v>0</v>
      </c>
      <c r="AL38" s="72">
        <v>89591</v>
      </c>
      <c r="AM38" s="72">
        <v>14</v>
      </c>
      <c r="AN38" s="72">
        <v>15275</v>
      </c>
      <c r="AO38" s="72">
        <v>0</v>
      </c>
      <c r="AP38" s="70">
        <v>14.2</v>
      </c>
      <c r="AQ38" s="70">
        <v>17.2</v>
      </c>
      <c r="AR38" s="70">
        <v>3.05</v>
      </c>
      <c r="AS38" s="70">
        <v>-0.99004095792770386</v>
      </c>
      <c r="AT38" s="70">
        <v>31</v>
      </c>
      <c r="AU38" s="70">
        <v>38.700000000000003</v>
      </c>
      <c r="AV38" s="70">
        <v>27.5</v>
      </c>
      <c r="AW38" s="70">
        <v>11.1</v>
      </c>
      <c r="AX38" s="70">
        <v>112</v>
      </c>
      <c r="AY38" s="70">
        <v>44.4</v>
      </c>
      <c r="AZ38" s="70">
        <v>85.8</v>
      </c>
      <c r="BA38" s="72"/>
      <c r="BB38" s="72">
        <v>2590017.1187499999</v>
      </c>
      <c r="BC38" s="72">
        <v>2336874.9556800001</v>
      </c>
      <c r="BD38" s="72">
        <v>18875000</v>
      </c>
      <c r="BE38" s="70">
        <v>0</v>
      </c>
      <c r="BF38" s="70">
        <v>1.4</v>
      </c>
      <c r="BG38" s="70">
        <v>1.3706593333333332</v>
      </c>
    </row>
    <row r="39" spans="1:59" s="11" customFormat="1" x14ac:dyDescent="0.25">
      <c r="A39" s="15" t="s">
        <v>359</v>
      </c>
      <c r="B39" t="s">
        <v>8</v>
      </c>
      <c r="C39" s="118" t="s">
        <v>487</v>
      </c>
      <c r="D39" s="70">
        <v>2.7142857142857144</v>
      </c>
      <c r="E39" s="72">
        <v>0</v>
      </c>
      <c r="F39" s="72">
        <v>0</v>
      </c>
      <c r="G39" s="72">
        <v>172.23986538336001</v>
      </c>
      <c r="H39" s="70">
        <v>0</v>
      </c>
      <c r="I39" s="72">
        <v>159617.64705882352</v>
      </c>
      <c r="J39" s="70">
        <v>0.14705882352941177</v>
      </c>
      <c r="K39" s="72">
        <v>3</v>
      </c>
      <c r="L39" s="72">
        <v>74</v>
      </c>
      <c r="M39" s="70">
        <v>0.94099999999999995</v>
      </c>
      <c r="N39" s="70">
        <v>0.876</v>
      </c>
      <c r="O39" s="70">
        <v>0.442</v>
      </c>
      <c r="P39" s="70">
        <v>0.45710709999999999</v>
      </c>
      <c r="Q39" s="70">
        <v>1039.8993663348001</v>
      </c>
      <c r="R39" s="72">
        <v>747301819</v>
      </c>
      <c r="S39" s="72">
        <v>1204.1300000000001</v>
      </c>
      <c r="T39" s="72">
        <v>1208.96</v>
      </c>
      <c r="U39" s="70">
        <v>8.850045005074417</v>
      </c>
      <c r="V39" s="171" t="s">
        <v>101</v>
      </c>
      <c r="W39" s="171" t="s">
        <v>101</v>
      </c>
      <c r="X39" s="70">
        <v>0.8</v>
      </c>
      <c r="Y39" s="119" t="s">
        <v>101</v>
      </c>
      <c r="Z39" s="70" t="s">
        <v>101</v>
      </c>
      <c r="AA39" s="70">
        <v>91</v>
      </c>
      <c r="AB39" s="70" t="s">
        <v>101</v>
      </c>
      <c r="AC39" s="70">
        <v>0</v>
      </c>
      <c r="AD39" s="70">
        <v>0</v>
      </c>
      <c r="AE39" s="70">
        <v>118</v>
      </c>
      <c r="AF39" s="70">
        <v>121.1</v>
      </c>
      <c r="AG39" s="70">
        <v>0.68899999999999995</v>
      </c>
      <c r="AH39" s="70">
        <v>0.34</v>
      </c>
      <c r="AI39" s="72">
        <v>0</v>
      </c>
      <c r="AJ39" s="72">
        <v>0</v>
      </c>
      <c r="AK39" s="72">
        <v>0</v>
      </c>
      <c r="AL39" s="72">
        <v>3490</v>
      </c>
      <c r="AM39" s="72">
        <v>313</v>
      </c>
      <c r="AN39" s="72">
        <v>0</v>
      </c>
      <c r="AO39" s="72">
        <v>1975</v>
      </c>
      <c r="AP39" s="70">
        <v>9.3000000000000007</v>
      </c>
      <c r="AQ39" s="70">
        <v>1.9</v>
      </c>
      <c r="AR39" s="70">
        <v>3.05</v>
      </c>
      <c r="AS39" s="70">
        <v>-0.99004095792770386</v>
      </c>
      <c r="AT39" s="70">
        <v>31</v>
      </c>
      <c r="AU39" s="70" t="s">
        <v>101</v>
      </c>
      <c r="AV39" s="70" t="s">
        <v>101</v>
      </c>
      <c r="AW39" s="70">
        <v>11.1</v>
      </c>
      <c r="AX39" s="70">
        <v>112</v>
      </c>
      <c r="AY39" s="70">
        <v>35.6</v>
      </c>
      <c r="AZ39" s="70">
        <v>83.6</v>
      </c>
      <c r="BA39" s="72"/>
      <c r="BB39" s="72">
        <v>88003.555000000008</v>
      </c>
      <c r="BC39" s="72">
        <v>92254.396363899999</v>
      </c>
      <c r="BD39" s="72">
        <v>18875000</v>
      </c>
      <c r="BE39" s="70">
        <v>0</v>
      </c>
      <c r="BF39" s="70">
        <v>1.4</v>
      </c>
      <c r="BG39" s="70">
        <v>1.3706593333333332</v>
      </c>
    </row>
    <row r="40" spans="1:59" s="11" customFormat="1" x14ac:dyDescent="0.25">
      <c r="A40" s="15" t="s">
        <v>353</v>
      </c>
      <c r="B40" t="s">
        <v>8</v>
      </c>
      <c r="C40" s="118" t="s">
        <v>481</v>
      </c>
      <c r="D40" s="70">
        <v>2.1428571428571428</v>
      </c>
      <c r="E40" s="72">
        <v>1256594</v>
      </c>
      <c r="F40" s="72">
        <v>261252</v>
      </c>
      <c r="G40" s="72">
        <v>15873.054582991499</v>
      </c>
      <c r="H40" s="70">
        <v>0.12</v>
      </c>
      <c r="I40" s="72">
        <v>159617.64705882352</v>
      </c>
      <c r="J40" s="70">
        <v>0.14705882352941177</v>
      </c>
      <c r="K40" s="72">
        <v>0</v>
      </c>
      <c r="L40" s="72">
        <v>11</v>
      </c>
      <c r="M40" s="70">
        <v>0.94099999999999995</v>
      </c>
      <c r="N40" s="70">
        <v>0.876</v>
      </c>
      <c r="O40" s="70">
        <v>0.442</v>
      </c>
      <c r="P40" s="70">
        <v>0.43967070000000003</v>
      </c>
      <c r="Q40" s="70">
        <v>1039.8993663348001</v>
      </c>
      <c r="R40" s="72">
        <v>747301819</v>
      </c>
      <c r="S40" s="72">
        <v>1204.1300000000001</v>
      </c>
      <c r="T40" s="72">
        <v>1208.96</v>
      </c>
      <c r="U40" s="70">
        <v>8.850045005074417</v>
      </c>
      <c r="V40" s="171">
        <v>111</v>
      </c>
      <c r="W40" s="171">
        <v>0.11800000000000001</v>
      </c>
      <c r="X40" s="70">
        <v>0.8</v>
      </c>
      <c r="Y40" s="119">
        <v>70.95</v>
      </c>
      <c r="Z40" s="70">
        <v>65.7</v>
      </c>
      <c r="AA40" s="70">
        <v>91</v>
      </c>
      <c r="AB40" s="70">
        <v>1.2</v>
      </c>
      <c r="AC40" s="70">
        <v>0</v>
      </c>
      <c r="AD40" s="70">
        <v>1</v>
      </c>
      <c r="AE40" s="70">
        <v>118</v>
      </c>
      <c r="AF40" s="70">
        <v>121.1</v>
      </c>
      <c r="AG40" s="70">
        <v>0.68899999999999995</v>
      </c>
      <c r="AH40" s="70">
        <v>0.3</v>
      </c>
      <c r="AI40" s="72">
        <v>0</v>
      </c>
      <c r="AJ40" s="72">
        <v>1951.2398948309776</v>
      </c>
      <c r="AK40" s="72">
        <v>0</v>
      </c>
      <c r="AL40" s="72">
        <v>183653</v>
      </c>
      <c r="AM40" s="72">
        <v>1099</v>
      </c>
      <c r="AN40" s="72">
        <v>0</v>
      </c>
      <c r="AO40" s="72">
        <v>216</v>
      </c>
      <c r="AP40" s="70">
        <v>7.8</v>
      </c>
      <c r="AQ40" s="70">
        <v>8.6</v>
      </c>
      <c r="AR40" s="70">
        <v>3.05</v>
      </c>
      <c r="AS40" s="70">
        <v>-0.99004095792770386</v>
      </c>
      <c r="AT40" s="70">
        <v>31</v>
      </c>
      <c r="AU40" s="70">
        <v>74.2</v>
      </c>
      <c r="AV40" s="70">
        <v>25.2</v>
      </c>
      <c r="AW40" s="70">
        <v>11.1</v>
      </c>
      <c r="AX40" s="70">
        <v>112</v>
      </c>
      <c r="AY40" s="70">
        <v>43.6</v>
      </c>
      <c r="AZ40" s="70">
        <v>79.599999999999994</v>
      </c>
      <c r="BA40" s="72"/>
      <c r="BB40" s="72">
        <v>3146696.3612499996</v>
      </c>
      <c r="BC40" s="72">
        <v>3108732.6095799999</v>
      </c>
      <c r="BD40" s="72">
        <v>18875000</v>
      </c>
      <c r="BE40" s="70">
        <v>0</v>
      </c>
      <c r="BF40" s="70">
        <v>1.4</v>
      </c>
      <c r="BG40" s="70">
        <v>1.3706593333333332</v>
      </c>
    </row>
    <row r="41" spans="1:59" s="11" customFormat="1" x14ac:dyDescent="0.25">
      <c r="A41" s="15" t="s">
        <v>356</v>
      </c>
      <c r="B41" t="s">
        <v>8</v>
      </c>
      <c r="C41" s="118" t="s">
        <v>484</v>
      </c>
      <c r="D41" s="70">
        <v>2.5714285714285716</v>
      </c>
      <c r="E41" s="72">
        <v>764741</v>
      </c>
      <c r="F41" s="72">
        <v>314820</v>
      </c>
      <c r="G41" s="72">
        <v>37826.635992864998</v>
      </c>
      <c r="H41" s="70">
        <v>0.21</v>
      </c>
      <c r="I41" s="72">
        <v>159617.64705882352</v>
      </c>
      <c r="J41" s="70">
        <v>0.14705882352941177</v>
      </c>
      <c r="K41" s="72">
        <v>3</v>
      </c>
      <c r="L41" s="72">
        <v>522</v>
      </c>
      <c r="M41" s="70">
        <v>0.94099999999999995</v>
      </c>
      <c r="N41" s="70">
        <v>0.876</v>
      </c>
      <c r="O41" s="70">
        <v>0.442</v>
      </c>
      <c r="P41" s="70">
        <v>0.59371019999999997</v>
      </c>
      <c r="Q41" s="70">
        <v>1039.8993663348001</v>
      </c>
      <c r="R41" s="72">
        <v>747301819</v>
      </c>
      <c r="S41" s="72">
        <v>1204.1300000000001</v>
      </c>
      <c r="T41" s="72">
        <v>1208.96</v>
      </c>
      <c r="U41" s="70">
        <v>8.850045005074417</v>
      </c>
      <c r="V41" s="171">
        <v>61</v>
      </c>
      <c r="W41" s="171">
        <v>0.126</v>
      </c>
      <c r="X41" s="70">
        <v>0.8</v>
      </c>
      <c r="Y41" s="119">
        <v>50.849999999999994</v>
      </c>
      <c r="Z41" s="70">
        <v>51.2</v>
      </c>
      <c r="AA41" s="70">
        <v>91</v>
      </c>
      <c r="AB41" s="70">
        <v>0.7</v>
      </c>
      <c r="AC41" s="70">
        <v>0</v>
      </c>
      <c r="AD41" s="70">
        <v>1</v>
      </c>
      <c r="AE41" s="70">
        <v>118</v>
      </c>
      <c r="AF41" s="70">
        <v>121.1</v>
      </c>
      <c r="AG41" s="70">
        <v>0.68899999999999995</v>
      </c>
      <c r="AH41" s="70">
        <v>0.3</v>
      </c>
      <c r="AI41" s="72">
        <v>0</v>
      </c>
      <c r="AJ41" s="72">
        <v>1640.361308546044</v>
      </c>
      <c r="AK41" s="72">
        <v>0</v>
      </c>
      <c r="AL41" s="72">
        <v>287888</v>
      </c>
      <c r="AM41" s="72">
        <v>12128</v>
      </c>
      <c r="AN41" s="72">
        <v>0</v>
      </c>
      <c r="AO41" s="72">
        <v>4330</v>
      </c>
      <c r="AP41" s="70">
        <v>5.6</v>
      </c>
      <c r="AQ41" s="70">
        <v>11.7</v>
      </c>
      <c r="AR41" s="70">
        <v>3.05</v>
      </c>
      <c r="AS41" s="70">
        <v>-0.99004095792770386</v>
      </c>
      <c r="AT41" s="70">
        <v>31</v>
      </c>
      <c r="AU41" s="70">
        <v>30.1</v>
      </c>
      <c r="AV41" s="70">
        <v>16.7</v>
      </c>
      <c r="AW41" s="70">
        <v>11.1</v>
      </c>
      <c r="AX41" s="70">
        <v>112</v>
      </c>
      <c r="AY41" s="70">
        <v>21.2</v>
      </c>
      <c r="AZ41" s="70">
        <v>84.2</v>
      </c>
      <c r="BA41" s="72"/>
      <c r="BB41" s="72">
        <v>2645353.3337499993</v>
      </c>
      <c r="BC41" s="72">
        <v>2333775.4133000001</v>
      </c>
      <c r="BD41" s="72">
        <v>18875000</v>
      </c>
      <c r="BE41" s="70">
        <v>0</v>
      </c>
      <c r="BF41" s="70">
        <v>1.4</v>
      </c>
      <c r="BG41" s="70">
        <v>1.3706593333333332</v>
      </c>
    </row>
    <row r="42" spans="1:59" s="11" customFormat="1" x14ac:dyDescent="0.25">
      <c r="A42" s="15" t="s">
        <v>355</v>
      </c>
      <c r="B42" t="s">
        <v>8</v>
      </c>
      <c r="C42" s="118" t="s">
        <v>483</v>
      </c>
      <c r="D42" s="70">
        <v>1.5714285714285714</v>
      </c>
      <c r="E42" s="72">
        <v>1859232</v>
      </c>
      <c r="F42" s="72">
        <v>137050</v>
      </c>
      <c r="G42" s="72">
        <v>33349.263675813003</v>
      </c>
      <c r="H42" s="70">
        <v>0.12</v>
      </c>
      <c r="I42" s="72">
        <v>159617.64705882352</v>
      </c>
      <c r="J42" s="70">
        <v>0.14705882352941177</v>
      </c>
      <c r="K42" s="72">
        <v>3</v>
      </c>
      <c r="L42" s="72">
        <v>56</v>
      </c>
      <c r="M42" s="70">
        <v>0.94099999999999995</v>
      </c>
      <c r="N42" s="70">
        <v>0.876</v>
      </c>
      <c r="O42" s="70">
        <v>0.442</v>
      </c>
      <c r="P42" s="70">
        <v>0.49791340000000001</v>
      </c>
      <c r="Q42" s="70">
        <v>1039.8993663348001</v>
      </c>
      <c r="R42" s="72">
        <v>747301819</v>
      </c>
      <c r="S42" s="72">
        <v>1204.1300000000001</v>
      </c>
      <c r="T42" s="72">
        <v>1208.96</v>
      </c>
      <c r="U42" s="70">
        <v>8.850045005074417</v>
      </c>
      <c r="V42" s="171">
        <v>166</v>
      </c>
      <c r="W42" s="171">
        <v>0.183</v>
      </c>
      <c r="X42" s="70">
        <v>0.8</v>
      </c>
      <c r="Y42" s="119">
        <v>69.75</v>
      </c>
      <c r="Z42" s="70">
        <v>68.2</v>
      </c>
      <c r="AA42" s="70">
        <v>91</v>
      </c>
      <c r="AB42" s="70">
        <v>1.3</v>
      </c>
      <c r="AC42" s="70">
        <v>0</v>
      </c>
      <c r="AD42" s="70">
        <v>0</v>
      </c>
      <c r="AE42" s="70">
        <v>118</v>
      </c>
      <c r="AF42" s="70">
        <v>121.1</v>
      </c>
      <c r="AG42" s="70">
        <v>0.68899999999999995</v>
      </c>
      <c r="AH42" s="70">
        <v>0.32</v>
      </c>
      <c r="AI42" s="72">
        <v>0</v>
      </c>
      <c r="AJ42" s="72">
        <v>1883.7640815882301</v>
      </c>
      <c r="AK42" s="72">
        <v>0</v>
      </c>
      <c r="AL42" s="72">
        <v>75324</v>
      </c>
      <c r="AM42" s="72">
        <v>7726</v>
      </c>
      <c r="AN42" s="72">
        <v>5</v>
      </c>
      <c r="AO42" s="72">
        <v>1122</v>
      </c>
      <c r="AP42" s="70">
        <v>8.9</v>
      </c>
      <c r="AQ42" s="70">
        <v>9.1</v>
      </c>
      <c r="AR42" s="70">
        <v>3.05</v>
      </c>
      <c r="AS42" s="70">
        <v>-0.99004095792770386</v>
      </c>
      <c r="AT42" s="70">
        <v>31</v>
      </c>
      <c r="AU42" s="70">
        <v>63.9</v>
      </c>
      <c r="AV42" s="70">
        <v>22.4</v>
      </c>
      <c r="AW42" s="70">
        <v>11.1</v>
      </c>
      <c r="AX42" s="70">
        <v>112</v>
      </c>
      <c r="AY42" s="70">
        <v>28.2</v>
      </c>
      <c r="AZ42" s="70">
        <v>70.3</v>
      </c>
      <c r="BA42" s="72"/>
      <c r="BB42" s="72">
        <v>3037880.4762500003</v>
      </c>
      <c r="BC42" s="72">
        <v>2688186.5854799999</v>
      </c>
      <c r="BD42" s="72">
        <v>18875000</v>
      </c>
      <c r="BE42" s="70">
        <v>0</v>
      </c>
      <c r="BF42" s="70">
        <v>1.4</v>
      </c>
      <c r="BG42" s="70">
        <v>1.3706593333333332</v>
      </c>
    </row>
    <row r="43" spans="1:59" s="11" customFormat="1" x14ac:dyDescent="0.25">
      <c r="A43" s="15" t="s">
        <v>354</v>
      </c>
      <c r="B43" t="s">
        <v>8</v>
      </c>
      <c r="C43" s="118" t="s">
        <v>482</v>
      </c>
      <c r="D43" s="70">
        <v>1.2857142857142858</v>
      </c>
      <c r="E43" s="72">
        <v>867294</v>
      </c>
      <c r="F43" s="72">
        <v>462243</v>
      </c>
      <c r="G43" s="72">
        <v>6714.4276494895003</v>
      </c>
      <c r="H43" s="70">
        <v>0.06</v>
      </c>
      <c r="I43" s="72">
        <v>159617.64705882352</v>
      </c>
      <c r="J43" s="70">
        <v>0.14705882352941177</v>
      </c>
      <c r="K43" s="72">
        <v>0</v>
      </c>
      <c r="L43" s="72">
        <v>5</v>
      </c>
      <c r="M43" s="70">
        <v>0.94099999999999995</v>
      </c>
      <c r="N43" s="70">
        <v>0.876</v>
      </c>
      <c r="O43" s="70">
        <v>0.442</v>
      </c>
      <c r="P43" s="70">
        <v>0.48402319999999999</v>
      </c>
      <c r="Q43" s="70">
        <v>1039.8993663348001</v>
      </c>
      <c r="R43" s="72">
        <v>747301819</v>
      </c>
      <c r="S43" s="72">
        <v>1204.1300000000001</v>
      </c>
      <c r="T43" s="72">
        <v>1208.96</v>
      </c>
      <c r="U43" s="70">
        <v>8.850045005074417</v>
      </c>
      <c r="V43" s="171">
        <v>124</v>
      </c>
      <c r="W43" s="171">
        <v>0.21100000000000002</v>
      </c>
      <c r="X43" s="70">
        <v>0.8</v>
      </c>
      <c r="Y43" s="119">
        <v>61.7</v>
      </c>
      <c r="Z43" s="70">
        <v>57.1</v>
      </c>
      <c r="AA43" s="70">
        <v>91</v>
      </c>
      <c r="AB43" s="70">
        <v>0.9</v>
      </c>
      <c r="AC43" s="70">
        <v>0</v>
      </c>
      <c r="AD43" s="70">
        <v>0</v>
      </c>
      <c r="AE43" s="70">
        <v>118</v>
      </c>
      <c r="AF43" s="70">
        <v>121.1</v>
      </c>
      <c r="AG43" s="70">
        <v>0.68899999999999995</v>
      </c>
      <c r="AH43" s="70">
        <v>0.35</v>
      </c>
      <c r="AI43" s="72">
        <v>0</v>
      </c>
      <c r="AJ43" s="72">
        <v>2129.3337754821227</v>
      </c>
      <c r="AK43" s="72">
        <v>0</v>
      </c>
      <c r="AL43" s="72">
        <v>27495</v>
      </c>
      <c r="AM43" s="72">
        <v>103</v>
      </c>
      <c r="AN43" s="72">
        <v>32</v>
      </c>
      <c r="AO43" s="72">
        <v>0</v>
      </c>
      <c r="AP43" s="70">
        <v>9.1999999999999993</v>
      </c>
      <c r="AQ43" s="70">
        <v>8.6999999999999993</v>
      </c>
      <c r="AR43" s="70">
        <v>3.05</v>
      </c>
      <c r="AS43" s="70">
        <v>-0.99004095792770386</v>
      </c>
      <c r="AT43" s="70">
        <v>31</v>
      </c>
      <c r="AU43" s="70">
        <v>82.1</v>
      </c>
      <c r="AV43" s="70">
        <v>33</v>
      </c>
      <c r="AW43" s="70">
        <v>11.1</v>
      </c>
      <c r="AX43" s="70">
        <v>112</v>
      </c>
      <c r="AY43" s="70">
        <v>21.1</v>
      </c>
      <c r="AZ43" s="70">
        <v>79.3</v>
      </c>
      <c r="BA43" s="72"/>
      <c r="BB43" s="72">
        <v>3433902.13625</v>
      </c>
      <c r="BC43" s="72">
        <v>3136610.2589599998</v>
      </c>
      <c r="BD43" s="72">
        <v>18875000</v>
      </c>
      <c r="BE43" s="70">
        <v>0</v>
      </c>
      <c r="BF43" s="70">
        <v>1.4</v>
      </c>
      <c r="BG43" s="70">
        <v>1.3706593333333332</v>
      </c>
    </row>
    <row r="44" spans="1:59" s="11" customFormat="1" x14ac:dyDescent="0.25">
      <c r="A44" s="15" t="s">
        <v>357</v>
      </c>
      <c r="B44" t="s">
        <v>8</v>
      </c>
      <c r="C44" s="118" t="s">
        <v>485</v>
      </c>
      <c r="D44" s="70">
        <v>2.8571428571428572</v>
      </c>
      <c r="E44" s="72">
        <v>294058</v>
      </c>
      <c r="F44" s="72">
        <v>67812</v>
      </c>
      <c r="G44" s="72">
        <v>16435.996023780001</v>
      </c>
      <c r="H44" s="70">
        <v>0.18</v>
      </c>
      <c r="I44" s="72">
        <v>159617.64705882352</v>
      </c>
      <c r="J44" s="70">
        <v>0.14705882352941177</v>
      </c>
      <c r="K44" s="72">
        <v>3</v>
      </c>
      <c r="L44" s="72">
        <v>120</v>
      </c>
      <c r="M44" s="70">
        <v>0.94099999999999995</v>
      </c>
      <c r="N44" s="70">
        <v>0.876</v>
      </c>
      <c r="O44" s="70">
        <v>0.442</v>
      </c>
      <c r="P44" s="70">
        <v>0.45710709999999999</v>
      </c>
      <c r="Q44" s="70">
        <v>1039.8993663348001</v>
      </c>
      <c r="R44" s="72">
        <v>747301819</v>
      </c>
      <c r="S44" s="72">
        <v>1204.1300000000001</v>
      </c>
      <c r="T44" s="72">
        <v>1208.96</v>
      </c>
      <c r="U44" s="70">
        <v>8.850045005074417</v>
      </c>
      <c r="V44" s="171">
        <v>127</v>
      </c>
      <c r="W44" s="171">
        <v>0.19</v>
      </c>
      <c r="X44" s="70">
        <v>0.8</v>
      </c>
      <c r="Y44" s="119">
        <v>37.4</v>
      </c>
      <c r="Z44" s="70">
        <v>34.799999999999997</v>
      </c>
      <c r="AA44" s="70">
        <v>91</v>
      </c>
      <c r="AB44" s="70" t="s">
        <v>101</v>
      </c>
      <c r="AC44" s="70">
        <v>0</v>
      </c>
      <c r="AD44" s="70">
        <v>0</v>
      </c>
      <c r="AE44" s="70">
        <v>118</v>
      </c>
      <c r="AF44" s="70">
        <v>121.1</v>
      </c>
      <c r="AG44" s="70">
        <v>0.68899999999999995</v>
      </c>
      <c r="AH44" s="70">
        <v>0.24</v>
      </c>
      <c r="AI44" s="72">
        <v>0</v>
      </c>
      <c r="AJ44" s="72">
        <v>0</v>
      </c>
      <c r="AK44" s="72">
        <v>0</v>
      </c>
      <c r="AL44" s="72">
        <v>101290</v>
      </c>
      <c r="AM44" s="72">
        <v>31326</v>
      </c>
      <c r="AN44" s="72">
        <v>2373</v>
      </c>
      <c r="AO44" s="72">
        <v>30793</v>
      </c>
      <c r="AP44" s="70">
        <v>15.7</v>
      </c>
      <c r="AQ44" s="70">
        <v>5.2</v>
      </c>
      <c r="AR44" s="70">
        <v>3.05</v>
      </c>
      <c r="AS44" s="70">
        <v>-0.99004095792770386</v>
      </c>
      <c r="AT44" s="70">
        <v>31</v>
      </c>
      <c r="AU44" s="70">
        <v>20.5</v>
      </c>
      <c r="AV44" s="70">
        <v>25.3</v>
      </c>
      <c r="AW44" s="70">
        <v>11.1</v>
      </c>
      <c r="AX44" s="70">
        <v>112</v>
      </c>
      <c r="AY44" s="70">
        <v>35.6</v>
      </c>
      <c r="AZ44" s="70">
        <v>98.6</v>
      </c>
      <c r="BA44" s="72"/>
      <c r="BB44" s="72">
        <v>876661.45500000007</v>
      </c>
      <c r="BC44" s="72">
        <v>826901.99076399999</v>
      </c>
      <c r="BD44" s="72">
        <v>18875000</v>
      </c>
      <c r="BE44" s="70">
        <v>0</v>
      </c>
      <c r="BF44" s="70">
        <v>1.4</v>
      </c>
      <c r="BG44" s="70">
        <v>1.3706593333333332</v>
      </c>
    </row>
    <row r="45" spans="1:59" s="11" customFormat="1" x14ac:dyDescent="0.25">
      <c r="A45" s="15" t="s">
        <v>367</v>
      </c>
      <c r="B45" t="s">
        <v>10</v>
      </c>
      <c r="C45" s="118" t="s">
        <v>495</v>
      </c>
      <c r="D45" s="70">
        <v>2.1428571428571428</v>
      </c>
      <c r="E45" s="72">
        <v>1201</v>
      </c>
      <c r="F45" s="72">
        <v>0</v>
      </c>
      <c r="G45" s="72">
        <v>257.42986758074505</v>
      </c>
      <c r="H45" s="70">
        <v>0</v>
      </c>
      <c r="I45" s="72">
        <v>203608.26470588235</v>
      </c>
      <c r="J45" s="70">
        <v>0.17647058823529413</v>
      </c>
      <c r="K45" s="72">
        <v>0</v>
      </c>
      <c r="L45" s="72">
        <v>0</v>
      </c>
      <c r="M45" s="70">
        <v>0.45500000000000002</v>
      </c>
      <c r="N45" s="70">
        <v>0.193</v>
      </c>
      <c r="O45" s="70">
        <v>0.51300000000000001</v>
      </c>
      <c r="P45" s="70">
        <v>0.1841074</v>
      </c>
      <c r="Q45" s="70">
        <v>77.170265833429696</v>
      </c>
      <c r="R45" s="72">
        <v>182915741</v>
      </c>
      <c r="S45" s="72">
        <v>318</v>
      </c>
      <c r="T45" s="72">
        <v>290.85000000000002</v>
      </c>
      <c r="U45" s="70">
        <v>6.2916606197018794</v>
      </c>
      <c r="V45" s="171" t="s">
        <v>101</v>
      </c>
      <c r="W45" s="171">
        <v>0.16</v>
      </c>
      <c r="X45" s="70">
        <v>1.3</v>
      </c>
      <c r="Y45" s="119">
        <v>104.2</v>
      </c>
      <c r="Z45" s="70">
        <v>81.5</v>
      </c>
      <c r="AA45" s="70">
        <v>182</v>
      </c>
      <c r="AB45" s="70">
        <v>0.3</v>
      </c>
      <c r="AC45" s="70">
        <v>0</v>
      </c>
      <c r="AD45" s="70" t="s">
        <v>101</v>
      </c>
      <c r="AE45" s="70">
        <v>177</v>
      </c>
      <c r="AF45" s="70">
        <v>33.9</v>
      </c>
      <c r="AG45" s="70">
        <v>0.626</v>
      </c>
      <c r="AH45" s="70">
        <v>0.3</v>
      </c>
      <c r="AI45" s="72">
        <v>0</v>
      </c>
      <c r="AJ45" s="72">
        <v>0</v>
      </c>
      <c r="AK45" s="72">
        <v>61196</v>
      </c>
      <c r="AL45" s="72">
        <v>6112.2000000000007</v>
      </c>
      <c r="AM45" s="72">
        <v>0</v>
      </c>
      <c r="AN45" s="72">
        <v>0</v>
      </c>
      <c r="AO45" s="72">
        <v>0</v>
      </c>
      <c r="AP45" s="70">
        <v>4.7</v>
      </c>
      <c r="AQ45" s="70">
        <v>5.6</v>
      </c>
      <c r="AR45" s="70">
        <v>3.06666666666667</v>
      </c>
      <c r="AS45" s="70">
        <v>-0.78719335794448853</v>
      </c>
      <c r="AT45" s="70">
        <v>28</v>
      </c>
      <c r="AU45" s="70">
        <v>38.6</v>
      </c>
      <c r="AV45" s="70">
        <v>80.5</v>
      </c>
      <c r="AW45" s="70">
        <v>18</v>
      </c>
      <c r="AX45" s="70">
        <v>84</v>
      </c>
      <c r="AY45" s="70">
        <v>52.9</v>
      </c>
      <c r="AZ45" s="70">
        <v>53.7</v>
      </c>
      <c r="BA45" s="72"/>
      <c r="BB45" s="72">
        <v>61196</v>
      </c>
      <c r="BC45" s="72">
        <v>66107.811255599998</v>
      </c>
      <c r="BD45" s="72">
        <v>3893774</v>
      </c>
      <c r="BE45" s="70">
        <v>5.2498000000000003E-2</v>
      </c>
      <c r="BF45" s="70">
        <v>0</v>
      </c>
      <c r="BG45" s="70">
        <v>1.5508706666666667</v>
      </c>
    </row>
    <row r="46" spans="1:59" s="11" customFormat="1" x14ac:dyDescent="0.25">
      <c r="A46" s="15" t="s">
        <v>363</v>
      </c>
      <c r="B46" t="s">
        <v>10</v>
      </c>
      <c r="C46" s="118" t="s">
        <v>491</v>
      </c>
      <c r="D46" s="70">
        <v>2.7142857142857144</v>
      </c>
      <c r="E46" s="72">
        <v>157120</v>
      </c>
      <c r="F46" s="72">
        <v>81258</v>
      </c>
      <c r="G46" s="72">
        <v>5508.4731179055016</v>
      </c>
      <c r="H46" s="70">
        <v>0.24</v>
      </c>
      <c r="I46" s="72">
        <v>203608.26470588235</v>
      </c>
      <c r="J46" s="70">
        <v>0.17647058823529413</v>
      </c>
      <c r="K46" s="72">
        <v>0</v>
      </c>
      <c r="L46" s="72">
        <v>0</v>
      </c>
      <c r="M46" s="70">
        <v>0.45500000000000002</v>
      </c>
      <c r="N46" s="70">
        <v>0.193</v>
      </c>
      <c r="O46" s="70">
        <v>0.51300000000000001</v>
      </c>
      <c r="P46" s="70">
        <v>0.41852139999999999</v>
      </c>
      <c r="Q46" s="70">
        <v>77.170265833429696</v>
      </c>
      <c r="R46" s="72">
        <v>182915741</v>
      </c>
      <c r="S46" s="72">
        <v>318</v>
      </c>
      <c r="T46" s="72">
        <v>290.85000000000002</v>
      </c>
      <c r="U46" s="70">
        <v>6.2916606197018794</v>
      </c>
      <c r="V46" s="171">
        <v>81</v>
      </c>
      <c r="W46" s="171">
        <v>0.39100000000000001</v>
      </c>
      <c r="X46" s="70">
        <v>1.3</v>
      </c>
      <c r="Y46" s="119">
        <v>82</v>
      </c>
      <c r="Z46" s="70">
        <v>66.2</v>
      </c>
      <c r="AA46" s="70">
        <v>182</v>
      </c>
      <c r="AB46" s="70">
        <v>0.3</v>
      </c>
      <c r="AC46" s="70">
        <v>0</v>
      </c>
      <c r="AD46" s="70" t="s">
        <v>101</v>
      </c>
      <c r="AE46" s="70">
        <v>177</v>
      </c>
      <c r="AF46" s="70">
        <v>33.9</v>
      </c>
      <c r="AG46" s="70">
        <v>0.626</v>
      </c>
      <c r="AH46" s="70">
        <v>0.36</v>
      </c>
      <c r="AI46" s="72">
        <v>0</v>
      </c>
      <c r="AJ46" s="72">
        <v>0</v>
      </c>
      <c r="AK46" s="72">
        <v>360249</v>
      </c>
      <c r="AL46" s="72">
        <v>77456.19</v>
      </c>
      <c r="AM46" s="72">
        <v>0</v>
      </c>
      <c r="AN46" s="72">
        <v>0</v>
      </c>
      <c r="AO46" s="72">
        <v>0</v>
      </c>
      <c r="AP46" s="70">
        <v>13.1</v>
      </c>
      <c r="AQ46" s="70">
        <v>6.3</v>
      </c>
      <c r="AR46" s="70">
        <v>3.06666666666667</v>
      </c>
      <c r="AS46" s="70">
        <v>-0.78719335794448853</v>
      </c>
      <c r="AT46" s="70">
        <v>28</v>
      </c>
      <c r="AU46" s="70">
        <v>17</v>
      </c>
      <c r="AV46" s="70">
        <v>64.400000000000006</v>
      </c>
      <c r="AW46" s="70">
        <v>18</v>
      </c>
      <c r="AX46" s="70">
        <v>84</v>
      </c>
      <c r="AY46" s="70">
        <v>26.7</v>
      </c>
      <c r="AZ46" s="70">
        <v>58.1</v>
      </c>
      <c r="BA46" s="72"/>
      <c r="BB46" s="72">
        <v>360249</v>
      </c>
      <c r="BC46" s="72">
        <v>362627.07218800002</v>
      </c>
      <c r="BD46" s="72">
        <v>3893774</v>
      </c>
      <c r="BE46" s="70">
        <v>5.2498000000000003E-2</v>
      </c>
      <c r="BF46" s="70">
        <v>0</v>
      </c>
      <c r="BG46" s="70">
        <v>1.5508706666666667</v>
      </c>
    </row>
    <row r="47" spans="1:59" s="11" customFormat="1" x14ac:dyDescent="0.25">
      <c r="A47" s="15" t="s">
        <v>365</v>
      </c>
      <c r="B47" t="s">
        <v>10</v>
      </c>
      <c r="C47" s="118" t="s">
        <v>493</v>
      </c>
      <c r="D47" s="70">
        <v>2.5714285714285716</v>
      </c>
      <c r="E47" s="72">
        <v>78599</v>
      </c>
      <c r="F47" s="72">
        <v>38255</v>
      </c>
      <c r="G47" s="72">
        <v>7442.7842579130001</v>
      </c>
      <c r="H47" s="70">
        <v>0.24</v>
      </c>
      <c r="I47" s="72">
        <v>203608.26470588235</v>
      </c>
      <c r="J47" s="70">
        <v>0.17647058823529413</v>
      </c>
      <c r="K47" s="72">
        <v>0</v>
      </c>
      <c r="L47" s="72">
        <v>0</v>
      </c>
      <c r="M47" s="70">
        <v>0.45500000000000002</v>
      </c>
      <c r="N47" s="70">
        <v>0.193</v>
      </c>
      <c r="O47" s="70">
        <v>0.51300000000000001</v>
      </c>
      <c r="P47" s="70">
        <v>0.30669740000000001</v>
      </c>
      <c r="Q47" s="70">
        <v>77.170265833429696</v>
      </c>
      <c r="R47" s="72">
        <v>182915741</v>
      </c>
      <c r="S47" s="72">
        <v>318</v>
      </c>
      <c r="T47" s="72">
        <v>290.85000000000002</v>
      </c>
      <c r="U47" s="70">
        <v>6.2916606197018794</v>
      </c>
      <c r="V47" s="171">
        <v>28</v>
      </c>
      <c r="W47" s="171">
        <v>0.32</v>
      </c>
      <c r="X47" s="70">
        <v>1.3</v>
      </c>
      <c r="Y47" s="119">
        <v>100</v>
      </c>
      <c r="Z47" s="70">
        <v>78.5</v>
      </c>
      <c r="AA47" s="70">
        <v>182</v>
      </c>
      <c r="AB47" s="70">
        <v>0.3</v>
      </c>
      <c r="AC47" s="70">
        <v>0</v>
      </c>
      <c r="AD47" s="70" t="s">
        <v>101</v>
      </c>
      <c r="AE47" s="70">
        <v>177</v>
      </c>
      <c r="AF47" s="70">
        <v>33.9</v>
      </c>
      <c r="AG47" s="70">
        <v>0.626</v>
      </c>
      <c r="AH47" s="70">
        <v>0.33</v>
      </c>
      <c r="AI47" s="72">
        <v>0</v>
      </c>
      <c r="AJ47" s="72">
        <v>0</v>
      </c>
      <c r="AK47" s="72">
        <v>320447</v>
      </c>
      <c r="AL47" s="72">
        <v>74346.12000000001</v>
      </c>
      <c r="AM47" s="72">
        <v>0</v>
      </c>
      <c r="AN47" s="72">
        <v>0</v>
      </c>
      <c r="AO47" s="72">
        <v>0</v>
      </c>
      <c r="AP47" s="70">
        <v>14.57</v>
      </c>
      <c r="AQ47" s="70">
        <v>11.7</v>
      </c>
      <c r="AR47" s="70">
        <v>3.06666666666667</v>
      </c>
      <c r="AS47" s="70">
        <v>-0.78719335794448853</v>
      </c>
      <c r="AT47" s="70">
        <v>28</v>
      </c>
      <c r="AU47" s="70">
        <v>17.899999999999999</v>
      </c>
      <c r="AV47" s="70">
        <v>62.5</v>
      </c>
      <c r="AW47" s="70">
        <v>18</v>
      </c>
      <c r="AX47" s="70">
        <v>84</v>
      </c>
      <c r="AY47" s="70">
        <v>31</v>
      </c>
      <c r="AZ47" s="70">
        <v>77.2</v>
      </c>
      <c r="BA47" s="72"/>
      <c r="BB47" s="72">
        <v>320447</v>
      </c>
      <c r="BC47" s="72">
        <v>350548.99985099997</v>
      </c>
      <c r="BD47" s="72">
        <v>3893774</v>
      </c>
      <c r="BE47" s="70">
        <v>5.2498000000000003E-2</v>
      </c>
      <c r="BF47" s="70">
        <v>0</v>
      </c>
      <c r="BG47" s="70">
        <v>1.5508706666666667</v>
      </c>
    </row>
    <row r="48" spans="1:59" s="11" customFormat="1" x14ac:dyDescent="0.25">
      <c r="A48" s="15" t="s">
        <v>368</v>
      </c>
      <c r="B48" t="s">
        <v>10</v>
      </c>
      <c r="C48" s="118" t="s">
        <v>496</v>
      </c>
      <c r="D48" s="70">
        <v>1.4285714285714286</v>
      </c>
      <c r="E48" s="72">
        <v>0</v>
      </c>
      <c r="F48" s="72">
        <v>0</v>
      </c>
      <c r="G48" s="72">
        <v>0</v>
      </c>
      <c r="H48" s="70">
        <v>0</v>
      </c>
      <c r="I48" s="72">
        <v>203608.26470588235</v>
      </c>
      <c r="J48" s="70">
        <v>0.17647058823529413</v>
      </c>
      <c r="K48" s="72">
        <v>0</v>
      </c>
      <c r="L48" s="72">
        <v>0</v>
      </c>
      <c r="M48" s="70">
        <v>0.45500000000000002</v>
      </c>
      <c r="N48" s="70">
        <v>0.193</v>
      </c>
      <c r="O48" s="70">
        <v>0.51300000000000001</v>
      </c>
      <c r="P48" s="70">
        <v>3.9168799999999997E-2</v>
      </c>
      <c r="Q48" s="70">
        <v>77.170265833429696</v>
      </c>
      <c r="R48" s="72">
        <v>182915741</v>
      </c>
      <c r="S48" s="72">
        <v>318</v>
      </c>
      <c r="T48" s="72">
        <v>290.85000000000002</v>
      </c>
      <c r="U48" s="70">
        <v>6.2916606197018794</v>
      </c>
      <c r="V48" s="171">
        <v>47</v>
      </c>
      <c r="W48" s="171">
        <v>0.16</v>
      </c>
      <c r="X48" s="70">
        <v>1.3</v>
      </c>
      <c r="Y48" s="119">
        <v>81.400000000000006</v>
      </c>
      <c r="Z48" s="70">
        <v>96.7</v>
      </c>
      <c r="AA48" s="70">
        <v>182</v>
      </c>
      <c r="AB48" s="70">
        <v>0.3</v>
      </c>
      <c r="AC48" s="70">
        <v>0</v>
      </c>
      <c r="AD48" s="70" t="s">
        <v>101</v>
      </c>
      <c r="AE48" s="70">
        <v>177</v>
      </c>
      <c r="AF48" s="70">
        <v>33.9</v>
      </c>
      <c r="AG48" s="70">
        <v>0.626</v>
      </c>
      <c r="AH48" s="70">
        <v>0.3</v>
      </c>
      <c r="AI48" s="72">
        <v>0</v>
      </c>
      <c r="AJ48" s="72">
        <v>0</v>
      </c>
      <c r="AK48" s="72">
        <v>138526</v>
      </c>
      <c r="AL48" s="72">
        <v>1422</v>
      </c>
      <c r="AM48" s="72">
        <v>0</v>
      </c>
      <c r="AN48" s="72">
        <v>0</v>
      </c>
      <c r="AO48" s="72">
        <v>0</v>
      </c>
      <c r="AP48" s="70">
        <v>4.7</v>
      </c>
      <c r="AQ48" s="70">
        <v>6.3</v>
      </c>
      <c r="AR48" s="70">
        <v>3.06666666666667</v>
      </c>
      <c r="AS48" s="70">
        <v>-0.78719335794448853</v>
      </c>
      <c r="AT48" s="70">
        <v>28</v>
      </c>
      <c r="AU48" s="70">
        <v>95</v>
      </c>
      <c r="AV48" s="70">
        <v>81.7</v>
      </c>
      <c r="AW48" s="70">
        <v>18</v>
      </c>
      <c r="AX48" s="70">
        <v>84</v>
      </c>
      <c r="AY48" s="70">
        <v>88.8</v>
      </c>
      <c r="AZ48" s="70">
        <v>98.8</v>
      </c>
      <c r="BA48" s="72"/>
      <c r="BB48" s="72">
        <v>138526</v>
      </c>
      <c r="BC48" s="72">
        <v>138593.81073600001</v>
      </c>
      <c r="BD48" s="72">
        <v>3893774</v>
      </c>
      <c r="BE48" s="70">
        <v>5.2498000000000003E-2</v>
      </c>
      <c r="BF48" s="70">
        <v>0</v>
      </c>
      <c r="BG48" s="70">
        <v>1.5508706666666667</v>
      </c>
    </row>
    <row r="49" spans="1:59" s="11" customFormat="1" x14ac:dyDescent="0.25">
      <c r="A49" s="15" t="s">
        <v>364</v>
      </c>
      <c r="B49" t="s">
        <v>10</v>
      </c>
      <c r="C49" s="118" t="s">
        <v>492</v>
      </c>
      <c r="D49" s="70">
        <v>2.7142857142857144</v>
      </c>
      <c r="E49" s="72">
        <v>129632</v>
      </c>
      <c r="F49" s="72">
        <v>95744</v>
      </c>
      <c r="G49" s="72">
        <v>7161.6515992304994</v>
      </c>
      <c r="H49" s="70">
        <v>0.27</v>
      </c>
      <c r="I49" s="72">
        <v>203608.26470588235</v>
      </c>
      <c r="J49" s="70">
        <v>0.17647058823529413</v>
      </c>
      <c r="K49" s="72">
        <v>0</v>
      </c>
      <c r="L49" s="72">
        <v>0</v>
      </c>
      <c r="M49" s="70">
        <v>0.45500000000000002</v>
      </c>
      <c r="N49" s="70">
        <v>0.193</v>
      </c>
      <c r="O49" s="70">
        <v>0.51300000000000001</v>
      </c>
      <c r="P49" s="70">
        <v>0.45952739999999997</v>
      </c>
      <c r="Q49" s="70">
        <v>77.170265833429696</v>
      </c>
      <c r="R49" s="72">
        <v>182915741</v>
      </c>
      <c r="S49" s="72">
        <v>318</v>
      </c>
      <c r="T49" s="72">
        <v>290.85000000000002</v>
      </c>
      <c r="U49" s="70">
        <v>6.2916606197018794</v>
      </c>
      <c r="V49" s="171">
        <v>62</v>
      </c>
      <c r="W49" s="171">
        <v>0.32</v>
      </c>
      <c r="X49" s="70">
        <v>1.3</v>
      </c>
      <c r="Y49" s="119">
        <v>83.6</v>
      </c>
      <c r="Z49" s="70">
        <v>62.9</v>
      </c>
      <c r="AA49" s="70">
        <v>182</v>
      </c>
      <c r="AB49" s="70">
        <v>0.3</v>
      </c>
      <c r="AC49" s="70">
        <v>0</v>
      </c>
      <c r="AD49" s="70" t="s">
        <v>101</v>
      </c>
      <c r="AE49" s="70">
        <v>177</v>
      </c>
      <c r="AF49" s="70">
        <v>33.9</v>
      </c>
      <c r="AG49" s="70">
        <v>0.626</v>
      </c>
      <c r="AH49" s="70">
        <v>0.28000000000000003</v>
      </c>
      <c r="AI49" s="72">
        <v>0</v>
      </c>
      <c r="AJ49" s="72">
        <v>0</v>
      </c>
      <c r="AK49" s="72">
        <v>358027</v>
      </c>
      <c r="AL49" s="72">
        <v>76419.209999999992</v>
      </c>
      <c r="AM49" s="72">
        <v>0</v>
      </c>
      <c r="AN49" s="72">
        <v>0</v>
      </c>
      <c r="AO49" s="72">
        <v>0</v>
      </c>
      <c r="AP49" s="70">
        <v>14.57</v>
      </c>
      <c r="AQ49" s="70">
        <v>11.6</v>
      </c>
      <c r="AR49" s="70">
        <v>3.06666666666667</v>
      </c>
      <c r="AS49" s="70">
        <v>-0.78719335794448853</v>
      </c>
      <c r="AT49" s="70">
        <v>28</v>
      </c>
      <c r="AU49" s="70">
        <v>17.2</v>
      </c>
      <c r="AV49" s="70">
        <v>44.6</v>
      </c>
      <c r="AW49" s="70">
        <v>18</v>
      </c>
      <c r="AX49" s="70">
        <v>84</v>
      </c>
      <c r="AY49" s="70">
        <v>17.5</v>
      </c>
      <c r="AZ49" s="70">
        <v>56.6</v>
      </c>
      <c r="BA49" s="72"/>
      <c r="BB49" s="72">
        <v>358027</v>
      </c>
      <c r="BC49" s="72">
        <v>383917.01495600003</v>
      </c>
      <c r="BD49" s="72">
        <v>3893774</v>
      </c>
      <c r="BE49" s="70">
        <v>5.2498000000000003E-2</v>
      </c>
      <c r="BF49" s="70">
        <v>0</v>
      </c>
      <c r="BG49" s="70">
        <v>1.5508706666666667</v>
      </c>
    </row>
    <row r="50" spans="1:59" s="11" customFormat="1" x14ac:dyDescent="0.25">
      <c r="A50" s="15" t="s">
        <v>370</v>
      </c>
      <c r="B50" t="s">
        <v>10</v>
      </c>
      <c r="C50" s="118" t="s">
        <v>498</v>
      </c>
      <c r="D50" s="70">
        <v>3</v>
      </c>
      <c r="E50" s="72">
        <v>161693</v>
      </c>
      <c r="F50" s="72">
        <v>35714</v>
      </c>
      <c r="G50" s="72">
        <v>4987.4009759434994</v>
      </c>
      <c r="H50" s="70">
        <v>0.09</v>
      </c>
      <c r="I50" s="72">
        <v>203608.26470588235</v>
      </c>
      <c r="J50" s="70">
        <v>0.17647058823529413</v>
      </c>
      <c r="K50" s="72">
        <v>0</v>
      </c>
      <c r="L50" s="72">
        <v>0</v>
      </c>
      <c r="M50" s="70">
        <v>0.45500000000000002</v>
      </c>
      <c r="N50" s="70">
        <v>0.193</v>
      </c>
      <c r="O50" s="70">
        <v>0.51300000000000001</v>
      </c>
      <c r="P50" s="70">
        <v>0.49907639999999998</v>
      </c>
      <c r="Q50" s="70">
        <v>77.170265833429696</v>
      </c>
      <c r="R50" s="72">
        <v>182915741</v>
      </c>
      <c r="S50" s="72">
        <v>318</v>
      </c>
      <c r="T50" s="72">
        <v>290.85000000000002</v>
      </c>
      <c r="U50" s="70">
        <v>6.2916606197018794</v>
      </c>
      <c r="V50" s="171">
        <v>60</v>
      </c>
      <c r="W50" s="171">
        <v>0.32</v>
      </c>
      <c r="X50" s="70">
        <v>1.3</v>
      </c>
      <c r="Y50" s="119">
        <v>72.7</v>
      </c>
      <c r="Z50" s="70">
        <v>51.6</v>
      </c>
      <c r="AA50" s="70">
        <v>182</v>
      </c>
      <c r="AB50" s="70">
        <v>0.3</v>
      </c>
      <c r="AC50" s="70">
        <v>0</v>
      </c>
      <c r="AD50" s="70" t="s">
        <v>101</v>
      </c>
      <c r="AE50" s="70">
        <v>177</v>
      </c>
      <c r="AF50" s="70">
        <v>33.9</v>
      </c>
      <c r="AG50" s="70">
        <v>0.626</v>
      </c>
      <c r="AH50" s="70">
        <v>0.35</v>
      </c>
      <c r="AI50" s="72">
        <v>0</v>
      </c>
      <c r="AJ50" s="72">
        <v>0</v>
      </c>
      <c r="AK50" s="72">
        <v>294506</v>
      </c>
      <c r="AL50" s="72">
        <v>63292.32</v>
      </c>
      <c r="AM50" s="72">
        <v>0</v>
      </c>
      <c r="AN50" s="72">
        <v>0</v>
      </c>
      <c r="AO50" s="72">
        <v>0</v>
      </c>
      <c r="AP50" s="70">
        <v>14.57</v>
      </c>
      <c r="AQ50" s="70">
        <v>11</v>
      </c>
      <c r="AR50" s="70">
        <v>3.06666666666667</v>
      </c>
      <c r="AS50" s="70">
        <v>-0.78719335794448853</v>
      </c>
      <c r="AT50" s="70">
        <v>28</v>
      </c>
      <c r="AU50" s="70">
        <v>15.1</v>
      </c>
      <c r="AV50" s="70">
        <v>41.5</v>
      </c>
      <c r="AW50" s="70">
        <v>18</v>
      </c>
      <c r="AX50" s="70">
        <v>84</v>
      </c>
      <c r="AY50" s="70">
        <v>37.5</v>
      </c>
      <c r="AZ50" s="70">
        <v>51.3</v>
      </c>
      <c r="BA50" s="72"/>
      <c r="BB50" s="72">
        <v>294506</v>
      </c>
      <c r="BC50" s="72">
        <v>325978.779331</v>
      </c>
      <c r="BD50" s="72">
        <v>3893774</v>
      </c>
      <c r="BE50" s="70">
        <v>5.2498000000000003E-2</v>
      </c>
      <c r="BF50" s="70">
        <v>0</v>
      </c>
      <c r="BG50" s="70">
        <v>1.5508706666666667</v>
      </c>
    </row>
    <row r="51" spans="1:59" s="11" customFormat="1" x14ac:dyDescent="0.25">
      <c r="A51" s="15" t="s">
        <v>361</v>
      </c>
      <c r="B51" t="s">
        <v>10</v>
      </c>
      <c r="C51" s="118" t="s">
        <v>489</v>
      </c>
      <c r="D51" s="70">
        <v>2.7142857142857144</v>
      </c>
      <c r="E51" s="72">
        <v>172911</v>
      </c>
      <c r="F51" s="72">
        <v>14692</v>
      </c>
      <c r="G51" s="72">
        <v>2556.128727579</v>
      </c>
      <c r="H51" s="70">
        <v>0.12</v>
      </c>
      <c r="I51" s="72">
        <v>203608.26470588235</v>
      </c>
      <c r="J51" s="70">
        <v>0.17647058823529413</v>
      </c>
      <c r="K51" s="72">
        <v>0</v>
      </c>
      <c r="L51" s="72">
        <v>0</v>
      </c>
      <c r="M51" s="70">
        <v>0.45500000000000002</v>
      </c>
      <c r="N51" s="70">
        <v>0.193</v>
      </c>
      <c r="O51" s="70">
        <v>0.51300000000000001</v>
      </c>
      <c r="P51" s="70">
        <v>0.41192839999999997</v>
      </c>
      <c r="Q51" s="70">
        <v>77.170265833429696</v>
      </c>
      <c r="R51" s="72">
        <v>182915741</v>
      </c>
      <c r="S51" s="72">
        <v>318</v>
      </c>
      <c r="T51" s="72">
        <v>290.85000000000002</v>
      </c>
      <c r="U51" s="70">
        <v>6.2916606197018794</v>
      </c>
      <c r="V51" s="171">
        <v>68</v>
      </c>
      <c r="W51" s="171">
        <v>0.40399999999999997</v>
      </c>
      <c r="X51" s="70">
        <v>1.3</v>
      </c>
      <c r="Y51" s="119">
        <v>81.2</v>
      </c>
      <c r="Z51" s="70">
        <v>69.3</v>
      </c>
      <c r="AA51" s="70">
        <v>182</v>
      </c>
      <c r="AB51" s="70">
        <v>0.3</v>
      </c>
      <c r="AC51" s="70">
        <v>0</v>
      </c>
      <c r="AD51" s="70" t="s">
        <v>101</v>
      </c>
      <c r="AE51" s="70">
        <v>177</v>
      </c>
      <c r="AF51" s="70">
        <v>33.9</v>
      </c>
      <c r="AG51" s="70">
        <v>0.626</v>
      </c>
      <c r="AH51" s="70">
        <v>0.31</v>
      </c>
      <c r="AI51" s="72">
        <v>0</v>
      </c>
      <c r="AJ51" s="72">
        <v>0</v>
      </c>
      <c r="AK51" s="72">
        <v>478464</v>
      </c>
      <c r="AL51" s="72">
        <v>112784.41</v>
      </c>
      <c r="AM51" s="72">
        <v>0</v>
      </c>
      <c r="AN51" s="72">
        <v>57144</v>
      </c>
      <c r="AO51" s="72">
        <v>0</v>
      </c>
      <c r="AP51" s="70">
        <v>14.4</v>
      </c>
      <c r="AQ51" s="70">
        <v>6.6</v>
      </c>
      <c r="AR51" s="70">
        <v>3.06666666666667</v>
      </c>
      <c r="AS51" s="70">
        <v>-0.78719335794448853</v>
      </c>
      <c r="AT51" s="70">
        <v>28</v>
      </c>
      <c r="AU51" s="70">
        <v>9</v>
      </c>
      <c r="AV51" s="70">
        <v>65.400000000000006</v>
      </c>
      <c r="AW51" s="70">
        <v>18</v>
      </c>
      <c r="AX51" s="70">
        <v>84</v>
      </c>
      <c r="AY51" s="70">
        <v>12.5</v>
      </c>
      <c r="AZ51" s="70">
        <v>46</v>
      </c>
      <c r="BA51" s="72"/>
      <c r="BB51" s="72">
        <v>478464</v>
      </c>
      <c r="BC51" s="72">
        <v>497314.18226700003</v>
      </c>
      <c r="BD51" s="72">
        <v>3893774</v>
      </c>
      <c r="BE51" s="70">
        <v>5.2498000000000003E-2</v>
      </c>
      <c r="BF51" s="70">
        <v>0</v>
      </c>
      <c r="BG51" s="70">
        <v>1.5508706666666667</v>
      </c>
    </row>
    <row r="52" spans="1:59" s="11" customFormat="1" x14ac:dyDescent="0.25">
      <c r="A52" s="15" t="s">
        <v>362</v>
      </c>
      <c r="B52" t="s">
        <v>10</v>
      </c>
      <c r="C52" s="118" t="s">
        <v>490</v>
      </c>
      <c r="D52" s="70">
        <v>2.5714285714285716</v>
      </c>
      <c r="E52" s="72">
        <v>110923</v>
      </c>
      <c r="F52" s="72">
        <v>70227</v>
      </c>
      <c r="G52" s="72">
        <v>3317.3123830594004</v>
      </c>
      <c r="H52" s="70">
        <v>0.21</v>
      </c>
      <c r="I52" s="72">
        <v>203608.26470588235</v>
      </c>
      <c r="J52" s="70">
        <v>0.17647058823529413</v>
      </c>
      <c r="K52" s="72">
        <v>0</v>
      </c>
      <c r="L52" s="72">
        <v>0</v>
      </c>
      <c r="M52" s="70">
        <v>0.45500000000000002</v>
      </c>
      <c r="N52" s="70">
        <v>0.193</v>
      </c>
      <c r="O52" s="70">
        <v>0.51300000000000001</v>
      </c>
      <c r="P52" s="70">
        <v>0.43841150000000001</v>
      </c>
      <c r="Q52" s="70">
        <v>77.170265833429696</v>
      </c>
      <c r="R52" s="72">
        <v>182915741</v>
      </c>
      <c r="S52" s="72">
        <v>318</v>
      </c>
      <c r="T52" s="72">
        <v>290.85000000000002</v>
      </c>
      <c r="U52" s="70">
        <v>6.2916606197018794</v>
      </c>
      <c r="V52" s="171">
        <v>71</v>
      </c>
      <c r="W52" s="171">
        <v>0.40399999999999997</v>
      </c>
      <c r="X52" s="70">
        <v>1.3</v>
      </c>
      <c r="Y52" s="119">
        <v>88.9</v>
      </c>
      <c r="Z52" s="70">
        <v>70.3</v>
      </c>
      <c r="AA52" s="70">
        <v>182</v>
      </c>
      <c r="AB52" s="70">
        <v>0.3</v>
      </c>
      <c r="AC52" s="70">
        <v>0</v>
      </c>
      <c r="AD52" s="70" t="s">
        <v>101</v>
      </c>
      <c r="AE52" s="70">
        <v>177</v>
      </c>
      <c r="AF52" s="70">
        <v>33.9</v>
      </c>
      <c r="AG52" s="70">
        <v>0.626</v>
      </c>
      <c r="AH52" s="70">
        <v>0.34</v>
      </c>
      <c r="AI52" s="72">
        <v>0</v>
      </c>
      <c r="AJ52" s="72">
        <v>0</v>
      </c>
      <c r="AK52" s="72">
        <v>313681</v>
      </c>
      <c r="AL52" s="72">
        <v>66962.91</v>
      </c>
      <c r="AM52" s="72">
        <v>0</v>
      </c>
      <c r="AN52" s="72">
        <v>0</v>
      </c>
      <c r="AO52" s="72">
        <v>0</v>
      </c>
      <c r="AP52" s="70">
        <v>14.4</v>
      </c>
      <c r="AQ52" s="70">
        <v>7.7</v>
      </c>
      <c r="AR52" s="70">
        <v>3.06666666666667</v>
      </c>
      <c r="AS52" s="70">
        <v>-0.78719335794448853</v>
      </c>
      <c r="AT52" s="70">
        <v>28</v>
      </c>
      <c r="AU52" s="70">
        <v>12.7</v>
      </c>
      <c r="AV52" s="70">
        <v>52.8</v>
      </c>
      <c r="AW52" s="70">
        <v>18</v>
      </c>
      <c r="AX52" s="70">
        <v>84</v>
      </c>
      <c r="AY52" s="70">
        <v>12.3</v>
      </c>
      <c r="AZ52" s="70">
        <v>53.4</v>
      </c>
      <c r="BA52" s="72"/>
      <c r="BB52" s="72">
        <v>313681</v>
      </c>
      <c r="BC52" s="72">
        <v>335902.49156499997</v>
      </c>
      <c r="BD52" s="72">
        <v>3893774</v>
      </c>
      <c r="BE52" s="70">
        <v>5.2498000000000003E-2</v>
      </c>
      <c r="BF52" s="70">
        <v>0</v>
      </c>
      <c r="BG52" s="70">
        <v>1.5508706666666667</v>
      </c>
    </row>
    <row r="53" spans="1:59" s="11" customFormat="1" x14ac:dyDescent="0.25">
      <c r="A53" s="15" t="s">
        <v>372</v>
      </c>
      <c r="B53" t="s">
        <v>10</v>
      </c>
      <c r="C53" s="118" t="s">
        <v>500</v>
      </c>
      <c r="D53" s="70">
        <v>1.8571428571428572</v>
      </c>
      <c r="E53" s="72">
        <v>0</v>
      </c>
      <c r="F53" s="72">
        <v>0</v>
      </c>
      <c r="G53" s="72">
        <v>2.7244389696107998</v>
      </c>
      <c r="H53" s="70">
        <v>0</v>
      </c>
      <c r="I53" s="72">
        <v>203608.26470588235</v>
      </c>
      <c r="J53" s="70">
        <v>0.17647058823529413</v>
      </c>
      <c r="K53" s="72">
        <v>0</v>
      </c>
      <c r="L53" s="72">
        <v>0</v>
      </c>
      <c r="M53" s="70">
        <v>0.45500000000000002</v>
      </c>
      <c r="N53" s="70">
        <v>0.193</v>
      </c>
      <c r="O53" s="70">
        <v>0.51300000000000001</v>
      </c>
      <c r="P53" s="70">
        <v>0.28492669999999998</v>
      </c>
      <c r="Q53" s="70">
        <v>77.170265833429696</v>
      </c>
      <c r="R53" s="72">
        <v>182915741</v>
      </c>
      <c r="S53" s="72">
        <v>318</v>
      </c>
      <c r="T53" s="72">
        <v>290.85000000000002</v>
      </c>
      <c r="U53" s="70">
        <v>6.2916606197018794</v>
      </c>
      <c r="V53" s="171" t="s">
        <v>101</v>
      </c>
      <c r="W53" s="171">
        <v>0.16</v>
      </c>
      <c r="X53" s="70">
        <v>1.3</v>
      </c>
      <c r="Y53" s="119">
        <v>97.2</v>
      </c>
      <c r="Z53" s="70">
        <v>92.1</v>
      </c>
      <c r="AA53" s="70">
        <v>182</v>
      </c>
      <c r="AB53" s="70">
        <v>0.3</v>
      </c>
      <c r="AC53" s="70">
        <v>0</v>
      </c>
      <c r="AD53" s="70" t="s">
        <v>101</v>
      </c>
      <c r="AE53" s="70">
        <v>177</v>
      </c>
      <c r="AF53" s="70">
        <v>33.9</v>
      </c>
      <c r="AG53" s="70">
        <v>0.626</v>
      </c>
      <c r="AH53" s="70">
        <v>0.26</v>
      </c>
      <c r="AI53" s="72">
        <v>0</v>
      </c>
      <c r="AJ53" s="72">
        <v>0</v>
      </c>
      <c r="AK53" s="72">
        <v>22833</v>
      </c>
      <c r="AL53" s="72">
        <v>1180.75</v>
      </c>
      <c r="AM53" s="72">
        <v>0</v>
      </c>
      <c r="AN53" s="72">
        <v>0</v>
      </c>
      <c r="AO53" s="72">
        <v>0</v>
      </c>
      <c r="AP53" s="70">
        <v>4.7</v>
      </c>
      <c r="AQ53" s="70">
        <v>5.59</v>
      </c>
      <c r="AR53" s="70">
        <v>3.06666666666667</v>
      </c>
      <c r="AS53" s="70">
        <v>-0.78719335794448853</v>
      </c>
      <c r="AT53" s="70">
        <v>28</v>
      </c>
      <c r="AU53" s="70">
        <v>81.3</v>
      </c>
      <c r="AV53" s="70">
        <v>83</v>
      </c>
      <c r="AW53" s="70">
        <v>18</v>
      </c>
      <c r="AX53" s="70">
        <v>84</v>
      </c>
      <c r="AY53" s="70">
        <v>79.7</v>
      </c>
      <c r="AZ53" s="70">
        <v>77.900000000000006</v>
      </c>
      <c r="BA53" s="72"/>
      <c r="BB53" s="72">
        <v>22833</v>
      </c>
      <c r="BC53" s="72">
        <v>23053.000268</v>
      </c>
      <c r="BD53" s="72">
        <v>3893774</v>
      </c>
      <c r="BE53" s="70">
        <v>5.2498000000000003E-2</v>
      </c>
      <c r="BF53" s="70">
        <v>0</v>
      </c>
      <c r="BG53" s="70">
        <v>1.5508706666666667</v>
      </c>
    </row>
    <row r="54" spans="1:59" s="11" customFormat="1" x14ac:dyDescent="0.25">
      <c r="A54" s="15" t="s">
        <v>373</v>
      </c>
      <c r="B54" t="s">
        <v>10</v>
      </c>
      <c r="C54" s="118" t="s">
        <v>501</v>
      </c>
      <c r="D54" s="70">
        <v>2.1428571428571428</v>
      </c>
      <c r="E54" s="72">
        <v>0</v>
      </c>
      <c r="F54" s="72">
        <v>0</v>
      </c>
      <c r="G54" s="72">
        <v>9235.7439601804999</v>
      </c>
      <c r="H54" s="70">
        <v>0</v>
      </c>
      <c r="I54" s="72">
        <v>203608.26470588235</v>
      </c>
      <c r="J54" s="70">
        <v>0.17647058823529413</v>
      </c>
      <c r="K54" s="72">
        <v>0</v>
      </c>
      <c r="L54" s="72">
        <v>0</v>
      </c>
      <c r="M54" s="70">
        <v>0.45500000000000002</v>
      </c>
      <c r="N54" s="70">
        <v>0.193</v>
      </c>
      <c r="O54" s="70">
        <v>0.51300000000000001</v>
      </c>
      <c r="P54" s="70">
        <v>0.1019775</v>
      </c>
      <c r="Q54" s="70">
        <v>77.170265833429696</v>
      </c>
      <c r="R54" s="72">
        <v>182915741</v>
      </c>
      <c r="S54" s="72">
        <v>318</v>
      </c>
      <c r="T54" s="72">
        <v>290.85000000000002</v>
      </c>
      <c r="U54" s="70">
        <v>6.2916606197018794</v>
      </c>
      <c r="V54" s="171">
        <v>39</v>
      </c>
      <c r="W54" s="171">
        <v>0.19399999999999998</v>
      </c>
      <c r="X54" s="70">
        <v>1.3</v>
      </c>
      <c r="Y54" s="119">
        <v>92.733333333333334</v>
      </c>
      <c r="Z54" s="70">
        <v>80.7</v>
      </c>
      <c r="AA54" s="70">
        <v>182</v>
      </c>
      <c r="AB54" s="70">
        <v>0.3</v>
      </c>
      <c r="AC54" s="70">
        <v>0</v>
      </c>
      <c r="AD54" s="70" t="s">
        <v>101</v>
      </c>
      <c r="AE54" s="70">
        <v>177</v>
      </c>
      <c r="AF54" s="70">
        <v>33.9</v>
      </c>
      <c r="AG54" s="70">
        <v>0.626</v>
      </c>
      <c r="AH54" s="70">
        <v>0.32</v>
      </c>
      <c r="AI54" s="72">
        <v>0</v>
      </c>
      <c r="AJ54" s="72">
        <v>0</v>
      </c>
      <c r="AK54" s="72">
        <v>1116739</v>
      </c>
      <c r="AL54" s="72">
        <v>23110</v>
      </c>
      <c r="AM54" s="72">
        <v>0</v>
      </c>
      <c r="AN54" s="72">
        <v>1363</v>
      </c>
      <c r="AO54" s="72">
        <v>0</v>
      </c>
      <c r="AP54" s="70">
        <v>7.1</v>
      </c>
      <c r="AQ54" s="70">
        <v>5.9</v>
      </c>
      <c r="AR54" s="70">
        <v>3.06666666666667</v>
      </c>
      <c r="AS54" s="70">
        <v>-0.78719335794448853</v>
      </c>
      <c r="AT54" s="70">
        <v>28</v>
      </c>
      <c r="AU54" s="70">
        <v>90</v>
      </c>
      <c r="AV54" s="70">
        <v>81.900000000000006</v>
      </c>
      <c r="AW54" s="70">
        <v>18</v>
      </c>
      <c r="AX54" s="70">
        <v>84</v>
      </c>
      <c r="AY54" s="70">
        <v>74.8</v>
      </c>
      <c r="AZ54" s="70">
        <v>62.2</v>
      </c>
      <c r="BA54" s="72"/>
      <c r="BB54" s="72">
        <v>1116739</v>
      </c>
      <c r="BC54" s="72">
        <v>1122010.4135</v>
      </c>
      <c r="BD54" s="72">
        <v>3893774</v>
      </c>
      <c r="BE54" s="70">
        <v>5.2498000000000003E-2</v>
      </c>
      <c r="BF54" s="70">
        <v>0</v>
      </c>
      <c r="BG54" s="70">
        <v>1.5508706666666667</v>
      </c>
    </row>
    <row r="55" spans="1:59" s="11" customFormat="1" x14ac:dyDescent="0.25">
      <c r="A55" s="15" t="s">
        <v>369</v>
      </c>
      <c r="B55" t="s">
        <v>10</v>
      </c>
      <c r="C55" s="118" t="s">
        <v>497</v>
      </c>
      <c r="D55" s="70">
        <v>2.5714285714285716</v>
      </c>
      <c r="E55" s="72">
        <v>20146</v>
      </c>
      <c r="F55" s="72">
        <v>0</v>
      </c>
      <c r="G55" s="72">
        <v>1099.4457413369498</v>
      </c>
      <c r="H55" s="70">
        <v>0.24</v>
      </c>
      <c r="I55" s="72">
        <v>203608.26470588235</v>
      </c>
      <c r="J55" s="70">
        <v>0.17647058823529413</v>
      </c>
      <c r="K55" s="72">
        <v>0</v>
      </c>
      <c r="L55" s="72">
        <v>0</v>
      </c>
      <c r="M55" s="70">
        <v>0.45500000000000002</v>
      </c>
      <c r="N55" s="70">
        <v>0.193</v>
      </c>
      <c r="O55" s="70">
        <v>0.51300000000000001</v>
      </c>
      <c r="P55" s="70">
        <v>0.32214599999999999</v>
      </c>
      <c r="Q55" s="70">
        <v>77.170265833429696</v>
      </c>
      <c r="R55" s="72">
        <v>182915741</v>
      </c>
      <c r="S55" s="72">
        <v>318</v>
      </c>
      <c r="T55" s="72">
        <v>290.85000000000002</v>
      </c>
      <c r="U55" s="70">
        <v>6.2916606197018794</v>
      </c>
      <c r="V55" s="171" t="s">
        <v>101</v>
      </c>
      <c r="W55" s="171">
        <v>0.39100000000000001</v>
      </c>
      <c r="X55" s="70">
        <v>1.3</v>
      </c>
      <c r="Y55" s="119">
        <v>97.9</v>
      </c>
      <c r="Z55" s="70">
        <v>80</v>
      </c>
      <c r="AA55" s="70">
        <v>182</v>
      </c>
      <c r="AB55" s="70">
        <v>0.3</v>
      </c>
      <c r="AC55" s="70">
        <v>0</v>
      </c>
      <c r="AD55" s="70" t="s">
        <v>101</v>
      </c>
      <c r="AE55" s="70">
        <v>177</v>
      </c>
      <c r="AF55" s="70">
        <v>33.9</v>
      </c>
      <c r="AG55" s="70">
        <v>0.626</v>
      </c>
      <c r="AH55" s="70">
        <v>0.32</v>
      </c>
      <c r="AI55" s="72">
        <v>0</v>
      </c>
      <c r="AJ55" s="72">
        <v>0</v>
      </c>
      <c r="AK55" s="72">
        <v>82683</v>
      </c>
      <c r="AL55" s="72">
        <v>19998</v>
      </c>
      <c r="AM55" s="72">
        <v>0</v>
      </c>
      <c r="AN55" s="72">
        <v>0</v>
      </c>
      <c r="AO55" s="72">
        <v>0</v>
      </c>
      <c r="AP55" s="70">
        <v>13.1</v>
      </c>
      <c r="AQ55" s="70">
        <v>6.2</v>
      </c>
      <c r="AR55" s="70">
        <v>3.06666666666667</v>
      </c>
      <c r="AS55" s="70">
        <v>-0.78719335794448853</v>
      </c>
      <c r="AT55" s="70">
        <v>28</v>
      </c>
      <c r="AU55" s="70">
        <v>25.2</v>
      </c>
      <c r="AV55" s="70">
        <v>73.900000000000006</v>
      </c>
      <c r="AW55" s="70">
        <v>18</v>
      </c>
      <c r="AX55" s="70">
        <v>84</v>
      </c>
      <c r="AY55" s="70">
        <v>41.7</v>
      </c>
      <c r="AZ55" s="70">
        <v>66.900000000000006</v>
      </c>
      <c r="BA55" s="72"/>
      <c r="BB55" s="72">
        <v>82683</v>
      </c>
      <c r="BC55" s="72">
        <v>93861.390785800002</v>
      </c>
      <c r="BD55" s="72">
        <v>3893774</v>
      </c>
      <c r="BE55" s="70">
        <v>5.2498000000000003E-2</v>
      </c>
      <c r="BF55" s="70">
        <v>0</v>
      </c>
      <c r="BG55" s="70">
        <v>1.5508706666666667</v>
      </c>
    </row>
    <row r="56" spans="1:59" s="11" customFormat="1" x14ac:dyDescent="0.25">
      <c r="A56" s="15" t="s">
        <v>371</v>
      </c>
      <c r="B56" t="s">
        <v>10</v>
      </c>
      <c r="C56" s="118" t="s">
        <v>499</v>
      </c>
      <c r="D56" s="70">
        <v>1.8571428571428572</v>
      </c>
      <c r="E56" s="72">
        <v>0</v>
      </c>
      <c r="F56" s="72">
        <v>0</v>
      </c>
      <c r="G56" s="72">
        <v>0</v>
      </c>
      <c r="H56" s="70">
        <v>0</v>
      </c>
      <c r="I56" s="72">
        <v>203608.26470588235</v>
      </c>
      <c r="J56" s="70">
        <v>0.17647058823529413</v>
      </c>
      <c r="K56" s="72">
        <v>0</v>
      </c>
      <c r="L56" s="72">
        <v>0</v>
      </c>
      <c r="M56" s="70">
        <v>0.45500000000000002</v>
      </c>
      <c r="N56" s="70">
        <v>0.193</v>
      </c>
      <c r="O56" s="70">
        <v>0.51300000000000001</v>
      </c>
      <c r="P56" s="70">
        <v>8.5417499999999993E-2</v>
      </c>
      <c r="Q56" s="70">
        <v>77.170265833429696</v>
      </c>
      <c r="R56" s="72">
        <v>182915741</v>
      </c>
      <c r="S56" s="72">
        <v>318</v>
      </c>
      <c r="T56" s="72">
        <v>290.85000000000002</v>
      </c>
      <c r="U56" s="70">
        <v>6.2916606197018794</v>
      </c>
      <c r="V56" s="171" t="s">
        <v>101</v>
      </c>
      <c r="W56" s="171">
        <v>0.16</v>
      </c>
      <c r="X56" s="70">
        <v>1.3</v>
      </c>
      <c r="Y56" s="119">
        <v>95.8</v>
      </c>
      <c r="Z56" s="70">
        <v>80.900000000000006</v>
      </c>
      <c r="AA56" s="70">
        <v>182</v>
      </c>
      <c r="AB56" s="70">
        <v>0.3</v>
      </c>
      <c r="AC56" s="70">
        <v>0</v>
      </c>
      <c r="AD56" s="70" t="s">
        <v>101</v>
      </c>
      <c r="AE56" s="70">
        <v>177</v>
      </c>
      <c r="AF56" s="70">
        <v>33.9</v>
      </c>
      <c r="AG56" s="70">
        <v>0.626</v>
      </c>
      <c r="AH56" s="70">
        <v>0.23</v>
      </c>
      <c r="AI56" s="72">
        <v>0</v>
      </c>
      <c r="AJ56" s="72">
        <v>0</v>
      </c>
      <c r="AK56" s="72">
        <v>55213</v>
      </c>
      <c r="AL56" s="72">
        <v>558</v>
      </c>
      <c r="AM56" s="72">
        <v>0</v>
      </c>
      <c r="AN56" s="72">
        <v>0</v>
      </c>
      <c r="AO56" s="72">
        <v>0</v>
      </c>
      <c r="AP56" s="70">
        <v>4.7</v>
      </c>
      <c r="AQ56" s="70">
        <v>5.6</v>
      </c>
      <c r="AR56" s="70">
        <v>3.06666666666667</v>
      </c>
      <c r="AS56" s="70">
        <v>-0.78719335794448853</v>
      </c>
      <c r="AT56" s="70">
        <v>28</v>
      </c>
      <c r="AU56" s="70">
        <v>95.5</v>
      </c>
      <c r="AV56" s="70">
        <v>89.8</v>
      </c>
      <c r="AW56" s="70">
        <v>18</v>
      </c>
      <c r="AX56" s="70">
        <v>84</v>
      </c>
      <c r="AY56" s="70">
        <v>90.7</v>
      </c>
      <c r="AZ56" s="70">
        <v>41.5</v>
      </c>
      <c r="BA56" s="72"/>
      <c r="BB56" s="72">
        <v>55213</v>
      </c>
      <c r="BC56" s="72">
        <v>59866.519169200001</v>
      </c>
      <c r="BD56" s="72">
        <v>3893774</v>
      </c>
      <c r="BE56" s="70">
        <v>5.2498000000000003E-2</v>
      </c>
      <c r="BF56" s="70">
        <v>0</v>
      </c>
      <c r="BG56" s="70">
        <v>1.5508706666666667</v>
      </c>
    </row>
    <row r="57" spans="1:59" s="11" customFormat="1" x14ac:dyDescent="0.25">
      <c r="A57" s="15" t="s">
        <v>366</v>
      </c>
      <c r="B57" t="s">
        <v>10</v>
      </c>
      <c r="C57" s="118" t="s">
        <v>494</v>
      </c>
      <c r="D57" s="70">
        <v>1.8571428571428572</v>
      </c>
      <c r="E57" s="72">
        <v>10585</v>
      </c>
      <c r="F57" s="72">
        <v>15882</v>
      </c>
      <c r="G57" s="72">
        <v>6475.7644830085019</v>
      </c>
      <c r="H57" s="70">
        <v>0.24</v>
      </c>
      <c r="I57" s="72">
        <v>203608.26470588235</v>
      </c>
      <c r="J57" s="70">
        <v>0.17647058823529413</v>
      </c>
      <c r="K57" s="72">
        <v>0</v>
      </c>
      <c r="L57" s="72">
        <v>0</v>
      </c>
      <c r="M57" s="70">
        <v>0.45500000000000002</v>
      </c>
      <c r="N57" s="70">
        <v>0.193</v>
      </c>
      <c r="O57" s="70">
        <v>0.51300000000000001</v>
      </c>
      <c r="P57" s="70">
        <v>0.1810649</v>
      </c>
      <c r="Q57" s="70">
        <v>77.170265833429696</v>
      </c>
      <c r="R57" s="72">
        <v>182915741</v>
      </c>
      <c r="S57" s="72">
        <v>318</v>
      </c>
      <c r="T57" s="72">
        <v>290.85000000000002</v>
      </c>
      <c r="U57" s="70">
        <v>6.2916606197018794</v>
      </c>
      <c r="V57" s="171">
        <v>18</v>
      </c>
      <c r="W57" s="171">
        <v>0.32</v>
      </c>
      <c r="X57" s="70">
        <v>1.3</v>
      </c>
      <c r="Y57" s="119">
        <v>87.5</v>
      </c>
      <c r="Z57" s="70">
        <v>81.400000000000006</v>
      </c>
      <c r="AA57" s="70">
        <v>182</v>
      </c>
      <c r="AB57" s="70">
        <v>0.3</v>
      </c>
      <c r="AC57" s="70">
        <v>0</v>
      </c>
      <c r="AD57" s="70" t="s">
        <v>101</v>
      </c>
      <c r="AE57" s="70">
        <v>177</v>
      </c>
      <c r="AF57" s="70">
        <v>33.9</v>
      </c>
      <c r="AG57" s="70">
        <v>0.626</v>
      </c>
      <c r="AH57" s="70">
        <v>0.4</v>
      </c>
      <c r="AI57" s="72">
        <v>0</v>
      </c>
      <c r="AJ57" s="72">
        <v>0</v>
      </c>
      <c r="AK57" s="72">
        <v>291210</v>
      </c>
      <c r="AL57" s="72">
        <v>14804</v>
      </c>
      <c r="AM57" s="72">
        <v>0</v>
      </c>
      <c r="AN57" s="72">
        <v>0</v>
      </c>
      <c r="AO57" s="72">
        <v>0</v>
      </c>
      <c r="AP57" s="70">
        <v>14.57</v>
      </c>
      <c r="AQ57" s="70">
        <v>5.5</v>
      </c>
      <c r="AR57" s="70">
        <v>3.06666666666667</v>
      </c>
      <c r="AS57" s="70">
        <v>-0.78719335794448853</v>
      </c>
      <c r="AT57" s="70">
        <v>28</v>
      </c>
      <c r="AU57" s="70">
        <v>27.6</v>
      </c>
      <c r="AV57" s="70">
        <v>81.599999999999994</v>
      </c>
      <c r="AW57" s="70">
        <v>18</v>
      </c>
      <c r="AX57" s="70">
        <v>84</v>
      </c>
      <c r="AY57" s="70">
        <v>44.4</v>
      </c>
      <c r="AZ57" s="70">
        <v>87.7</v>
      </c>
      <c r="BA57" s="72"/>
      <c r="BB57" s="72">
        <v>291210</v>
      </c>
      <c r="BC57" s="72">
        <v>296704.73334400001</v>
      </c>
      <c r="BD57" s="72">
        <v>3893774</v>
      </c>
      <c r="BE57" s="70">
        <v>5.2498000000000003E-2</v>
      </c>
      <c r="BF57" s="70">
        <v>0</v>
      </c>
      <c r="BG57" s="70">
        <v>1.5508706666666667</v>
      </c>
    </row>
    <row r="58" spans="1:59" s="11" customFormat="1" x14ac:dyDescent="0.25">
      <c r="A58" s="15" t="s">
        <v>374</v>
      </c>
      <c r="B58" t="s">
        <v>12</v>
      </c>
      <c r="C58" s="118" t="s">
        <v>502</v>
      </c>
      <c r="D58" s="70">
        <v>2.2857142857142856</v>
      </c>
      <c r="E58" s="72">
        <v>19581</v>
      </c>
      <c r="F58" s="72">
        <v>0</v>
      </c>
      <c r="G58" s="72">
        <v>92.385881503740009</v>
      </c>
      <c r="H58" s="70">
        <v>0</v>
      </c>
      <c r="I58" s="72">
        <v>701249.5882352941</v>
      </c>
      <c r="J58" s="70">
        <v>0.23529411764705882</v>
      </c>
      <c r="K58" s="72">
        <v>0</v>
      </c>
      <c r="L58" s="72">
        <v>26</v>
      </c>
      <c r="M58" s="70">
        <v>0.95899999999999996</v>
      </c>
      <c r="N58" s="70">
        <v>0.89</v>
      </c>
      <c r="O58" s="70">
        <v>0.35299999999999998</v>
      </c>
      <c r="P58" s="70">
        <v>0.40525440000000001</v>
      </c>
      <c r="Q58" s="70">
        <v>197.75940539199999</v>
      </c>
      <c r="R58" s="72">
        <v>937420848</v>
      </c>
      <c r="S58" s="72">
        <v>867.99</v>
      </c>
      <c r="T58" s="72">
        <v>951.2</v>
      </c>
      <c r="U58" s="70">
        <v>12.778812537282727</v>
      </c>
      <c r="V58" s="171">
        <v>46</v>
      </c>
      <c r="W58" s="171">
        <v>0.25800000000000001</v>
      </c>
      <c r="X58" s="70">
        <v>0.2</v>
      </c>
      <c r="Y58" s="119">
        <v>92.5</v>
      </c>
      <c r="Z58" s="70">
        <v>88</v>
      </c>
      <c r="AA58" s="70">
        <v>155</v>
      </c>
      <c r="AB58" s="70">
        <v>0.5</v>
      </c>
      <c r="AC58" s="70">
        <v>0</v>
      </c>
      <c r="AD58" s="70">
        <v>0</v>
      </c>
      <c r="AE58" s="70">
        <v>68</v>
      </c>
      <c r="AF58" s="70">
        <v>86.1</v>
      </c>
      <c r="AG58" s="70">
        <v>0.69499999999999995</v>
      </c>
      <c r="AH58" s="70">
        <v>0.34</v>
      </c>
      <c r="AI58" s="72">
        <v>2681.336695808785</v>
      </c>
      <c r="AJ58" s="72">
        <v>3576.2213031287733</v>
      </c>
      <c r="AK58" s="72">
        <v>5700.0267651506683</v>
      </c>
      <c r="AL58" s="72">
        <v>8572</v>
      </c>
      <c r="AM58" s="72">
        <v>0</v>
      </c>
      <c r="AN58" s="72">
        <v>0</v>
      </c>
      <c r="AO58" s="72">
        <v>0</v>
      </c>
      <c r="AP58" s="70">
        <v>12.9</v>
      </c>
      <c r="AQ58" s="70">
        <v>14.9</v>
      </c>
      <c r="AR58" s="70">
        <v>2.9</v>
      </c>
      <c r="AS58" s="70">
        <v>-0.59287762641906738</v>
      </c>
      <c r="AT58" s="70">
        <v>33</v>
      </c>
      <c r="AU58" s="70">
        <v>32.700000000000003</v>
      </c>
      <c r="AV58" s="70">
        <v>28.4</v>
      </c>
      <c r="AW58" s="70">
        <v>4.3</v>
      </c>
      <c r="AX58" s="70">
        <v>42</v>
      </c>
      <c r="AY58" s="70">
        <v>30.8</v>
      </c>
      <c r="AZ58" s="70">
        <v>74.3</v>
      </c>
      <c r="BA58" s="72"/>
      <c r="BB58" s="72">
        <v>566447</v>
      </c>
      <c r="BC58" s="72">
        <v>562354.99643000006</v>
      </c>
      <c r="BD58" s="72">
        <v>20651070</v>
      </c>
      <c r="BE58" s="70">
        <v>0</v>
      </c>
      <c r="BF58" s="70">
        <v>1.08</v>
      </c>
      <c r="BG58" s="70">
        <v>1.8837866666666667</v>
      </c>
    </row>
    <row r="59" spans="1:59" s="11" customFormat="1" x14ac:dyDescent="0.25">
      <c r="A59" s="15" t="s">
        <v>375</v>
      </c>
      <c r="B59" t="s">
        <v>12</v>
      </c>
      <c r="C59" s="118" t="s">
        <v>503</v>
      </c>
      <c r="D59" s="70">
        <v>2.7142857142857144</v>
      </c>
      <c r="E59" s="72">
        <v>425131</v>
      </c>
      <c r="F59" s="72">
        <v>45377</v>
      </c>
      <c r="G59" s="72">
        <v>17782.411622886</v>
      </c>
      <c r="H59" s="70">
        <v>0.15</v>
      </c>
      <c r="I59" s="72">
        <v>701249.5882352941</v>
      </c>
      <c r="J59" s="70">
        <v>0.23529411764705882</v>
      </c>
      <c r="K59" s="72">
        <v>4</v>
      </c>
      <c r="L59" s="72">
        <v>84</v>
      </c>
      <c r="M59" s="70">
        <v>0.95899999999999996</v>
      </c>
      <c r="N59" s="70">
        <v>0.89</v>
      </c>
      <c r="O59" s="70">
        <v>0.35299999999999998</v>
      </c>
      <c r="P59" s="70">
        <v>0.55562500000000004</v>
      </c>
      <c r="Q59" s="70">
        <v>197.75940539199999</v>
      </c>
      <c r="R59" s="72">
        <v>937420848</v>
      </c>
      <c r="S59" s="72">
        <v>867.99</v>
      </c>
      <c r="T59" s="72">
        <v>951.2</v>
      </c>
      <c r="U59" s="70">
        <v>12.778812537282727</v>
      </c>
      <c r="V59" s="171">
        <v>93</v>
      </c>
      <c r="W59" s="171">
        <v>0.30299999999999999</v>
      </c>
      <c r="X59" s="70">
        <v>0.2</v>
      </c>
      <c r="Y59" s="119">
        <v>86.5</v>
      </c>
      <c r="Z59" s="70">
        <v>82</v>
      </c>
      <c r="AA59" s="70">
        <v>155</v>
      </c>
      <c r="AB59" s="70">
        <v>0.7</v>
      </c>
      <c r="AC59" s="70">
        <v>0</v>
      </c>
      <c r="AD59" s="70">
        <v>34</v>
      </c>
      <c r="AE59" s="70">
        <v>68</v>
      </c>
      <c r="AF59" s="70">
        <v>86.1</v>
      </c>
      <c r="AG59" s="70">
        <v>0.69499999999999995</v>
      </c>
      <c r="AH59" s="70">
        <v>0.34</v>
      </c>
      <c r="AI59" s="72">
        <v>0</v>
      </c>
      <c r="AJ59" s="72">
        <v>4126.6960354112398</v>
      </c>
      <c r="AK59" s="72">
        <v>60553.130700073933</v>
      </c>
      <c r="AL59" s="72">
        <v>118336</v>
      </c>
      <c r="AM59" s="72">
        <v>104288</v>
      </c>
      <c r="AN59" s="72">
        <v>118868</v>
      </c>
      <c r="AO59" s="72">
        <v>25731</v>
      </c>
      <c r="AP59" s="70">
        <v>11.4</v>
      </c>
      <c r="AQ59" s="70">
        <v>10.7</v>
      </c>
      <c r="AR59" s="70">
        <v>2.9</v>
      </c>
      <c r="AS59" s="70">
        <v>-0.59287762641906738</v>
      </c>
      <c r="AT59" s="70">
        <v>33</v>
      </c>
      <c r="AU59" s="70">
        <v>21.8</v>
      </c>
      <c r="AV59" s="70">
        <v>28.4</v>
      </c>
      <c r="AW59" s="70">
        <v>4.3</v>
      </c>
      <c r="AX59" s="70">
        <v>42</v>
      </c>
      <c r="AY59" s="70">
        <v>21.8</v>
      </c>
      <c r="AZ59" s="70">
        <v>74.599999999999994</v>
      </c>
      <c r="BA59" s="72"/>
      <c r="BB59" s="72">
        <v>691356</v>
      </c>
      <c r="BC59" s="72">
        <v>715198.50277999998</v>
      </c>
      <c r="BD59" s="72">
        <v>20651070</v>
      </c>
      <c r="BE59" s="70">
        <v>0</v>
      </c>
      <c r="BF59" s="70">
        <v>1.08</v>
      </c>
      <c r="BG59" s="70">
        <v>1.8837866666666667</v>
      </c>
    </row>
    <row r="60" spans="1:59" s="11" customFormat="1" x14ac:dyDescent="0.25">
      <c r="A60" s="15" t="s">
        <v>376</v>
      </c>
      <c r="B60" t="s">
        <v>12</v>
      </c>
      <c r="C60" s="118" t="s">
        <v>504</v>
      </c>
      <c r="D60" s="70">
        <v>2.1428571428571428</v>
      </c>
      <c r="E60" s="72">
        <v>824540</v>
      </c>
      <c r="F60" s="72">
        <v>507877</v>
      </c>
      <c r="G60" s="72">
        <v>20678.4000036045</v>
      </c>
      <c r="H60" s="70">
        <v>0.06</v>
      </c>
      <c r="I60" s="72">
        <v>701249.5882352941</v>
      </c>
      <c r="J60" s="70">
        <v>0.23529411764705882</v>
      </c>
      <c r="K60" s="72">
        <v>0</v>
      </c>
      <c r="L60" s="72">
        <v>0</v>
      </c>
      <c r="M60" s="70">
        <v>0.95899999999999996</v>
      </c>
      <c r="N60" s="70">
        <v>0.89</v>
      </c>
      <c r="O60" s="70">
        <v>0.35299999999999998</v>
      </c>
      <c r="P60" s="70">
        <v>0.62007299999999999</v>
      </c>
      <c r="Q60" s="70">
        <v>197.75940539199999</v>
      </c>
      <c r="R60" s="72">
        <v>937420848</v>
      </c>
      <c r="S60" s="72">
        <v>867.99</v>
      </c>
      <c r="T60" s="72">
        <v>951.2</v>
      </c>
      <c r="U60" s="70">
        <v>12.778812537282727</v>
      </c>
      <c r="V60" s="171">
        <v>133</v>
      </c>
      <c r="W60" s="171">
        <v>0.25</v>
      </c>
      <c r="X60" s="70">
        <v>0.2</v>
      </c>
      <c r="Y60" s="119">
        <v>94.5</v>
      </c>
      <c r="Z60" s="70">
        <v>89</v>
      </c>
      <c r="AA60" s="70">
        <v>155</v>
      </c>
      <c r="AB60" s="70">
        <v>0.5</v>
      </c>
      <c r="AC60" s="70">
        <v>0</v>
      </c>
      <c r="AD60" s="70">
        <v>25</v>
      </c>
      <c r="AE60" s="70">
        <v>68</v>
      </c>
      <c r="AF60" s="70">
        <v>86.1</v>
      </c>
      <c r="AG60" s="70">
        <v>0.69499999999999995</v>
      </c>
      <c r="AH60" s="70">
        <v>0.34</v>
      </c>
      <c r="AI60" s="72">
        <v>10726.338916679868</v>
      </c>
      <c r="AJ60" s="72">
        <v>14682.589618455606</v>
      </c>
      <c r="AK60" s="72">
        <v>211545.6632785573</v>
      </c>
      <c r="AL60" s="72">
        <v>50800</v>
      </c>
      <c r="AM60" s="72">
        <v>0</v>
      </c>
      <c r="AN60" s="72">
        <v>0</v>
      </c>
      <c r="AO60" s="72">
        <v>0</v>
      </c>
      <c r="AP60" s="70">
        <v>7.4</v>
      </c>
      <c r="AQ60" s="70">
        <v>12.7</v>
      </c>
      <c r="AR60" s="70">
        <v>2.9</v>
      </c>
      <c r="AS60" s="70">
        <v>-0.59287762641906738</v>
      </c>
      <c r="AT60" s="70">
        <v>33</v>
      </c>
      <c r="AU60" s="70">
        <v>13.3</v>
      </c>
      <c r="AV60" s="70">
        <v>28.4</v>
      </c>
      <c r="AW60" s="70">
        <v>4.3</v>
      </c>
      <c r="AX60" s="70">
        <v>42</v>
      </c>
      <c r="AY60" s="70">
        <v>6.2</v>
      </c>
      <c r="AZ60" s="70">
        <v>44.8</v>
      </c>
      <c r="BA60" s="72"/>
      <c r="BB60" s="72">
        <v>2459812</v>
      </c>
      <c r="BC60" s="72">
        <v>2297019.49339</v>
      </c>
      <c r="BD60" s="72">
        <v>20651070</v>
      </c>
      <c r="BE60" s="70">
        <v>0</v>
      </c>
      <c r="BF60" s="70">
        <v>1.08</v>
      </c>
      <c r="BG60" s="70">
        <v>1.8837866666666667</v>
      </c>
    </row>
    <row r="61" spans="1:59" s="11" customFormat="1" x14ac:dyDescent="0.25">
      <c r="A61" s="15" t="s">
        <v>377</v>
      </c>
      <c r="B61" t="s">
        <v>12</v>
      </c>
      <c r="C61" s="118" t="s">
        <v>505</v>
      </c>
      <c r="D61" s="70">
        <v>2.4285714285714284</v>
      </c>
      <c r="E61" s="72">
        <v>1445587</v>
      </c>
      <c r="F61" s="72">
        <v>838735</v>
      </c>
      <c r="G61" s="72">
        <v>26711.061043878501</v>
      </c>
      <c r="H61" s="70">
        <v>0.12</v>
      </c>
      <c r="I61" s="72">
        <v>701249.5882352941</v>
      </c>
      <c r="J61" s="70">
        <v>0.23529411764705882</v>
      </c>
      <c r="K61" s="72">
        <v>0</v>
      </c>
      <c r="L61" s="72">
        <v>3</v>
      </c>
      <c r="M61" s="70">
        <v>0.95899999999999996</v>
      </c>
      <c r="N61" s="70">
        <v>0.89</v>
      </c>
      <c r="O61" s="70">
        <v>0.35299999999999998</v>
      </c>
      <c r="P61" s="70">
        <v>0.66407490000000002</v>
      </c>
      <c r="Q61" s="70">
        <v>197.75940539199999</v>
      </c>
      <c r="R61" s="72">
        <v>937420848</v>
      </c>
      <c r="S61" s="72">
        <v>867.99</v>
      </c>
      <c r="T61" s="72">
        <v>951.2</v>
      </c>
      <c r="U61" s="70">
        <v>12.778812537282727</v>
      </c>
      <c r="V61" s="171">
        <v>114</v>
      </c>
      <c r="W61" s="171">
        <v>0.43200000000000005</v>
      </c>
      <c r="X61" s="70">
        <v>0.2</v>
      </c>
      <c r="Y61" s="119">
        <v>93</v>
      </c>
      <c r="Z61" s="70">
        <v>88</v>
      </c>
      <c r="AA61" s="70">
        <v>155</v>
      </c>
      <c r="AB61" s="70">
        <v>0.2</v>
      </c>
      <c r="AC61" s="70">
        <v>0</v>
      </c>
      <c r="AD61" s="70">
        <v>30</v>
      </c>
      <c r="AE61" s="70">
        <v>68</v>
      </c>
      <c r="AF61" s="70">
        <v>86.1</v>
      </c>
      <c r="AG61" s="70">
        <v>0.69499999999999995</v>
      </c>
      <c r="AH61" s="70">
        <v>0.34</v>
      </c>
      <c r="AI61" s="72">
        <v>655547.14781496115</v>
      </c>
      <c r="AJ61" s="72">
        <v>26265.311190873497</v>
      </c>
      <c r="AK61" s="72">
        <v>358746.70222127764</v>
      </c>
      <c r="AL61" s="72">
        <v>137986</v>
      </c>
      <c r="AM61" s="72">
        <v>0</v>
      </c>
      <c r="AN61" s="72">
        <v>0</v>
      </c>
      <c r="AO61" s="72">
        <v>0</v>
      </c>
      <c r="AP61" s="70">
        <v>12.9</v>
      </c>
      <c r="AQ61" s="70">
        <v>17.899999999999999</v>
      </c>
      <c r="AR61" s="70">
        <v>2.9</v>
      </c>
      <c r="AS61" s="70">
        <v>-0.59287762641906738</v>
      </c>
      <c r="AT61" s="70">
        <v>33</v>
      </c>
      <c r="AU61" s="70">
        <v>6.4</v>
      </c>
      <c r="AV61" s="70">
        <v>28.4</v>
      </c>
      <c r="AW61" s="70">
        <v>4.3</v>
      </c>
      <c r="AX61" s="70">
        <v>42</v>
      </c>
      <c r="AY61" s="70">
        <v>10</v>
      </c>
      <c r="AZ61" s="70">
        <v>72.900000000000006</v>
      </c>
      <c r="BA61" s="72"/>
      <c r="BB61" s="72">
        <v>4160231</v>
      </c>
      <c r="BC61" s="72">
        <v>3905846.4353700001</v>
      </c>
      <c r="BD61" s="72">
        <v>20651070</v>
      </c>
      <c r="BE61" s="70">
        <v>0</v>
      </c>
      <c r="BF61" s="70">
        <v>1.08</v>
      </c>
      <c r="BG61" s="70">
        <v>1.8837866666666667</v>
      </c>
    </row>
    <row r="62" spans="1:59" s="11" customFormat="1" x14ac:dyDescent="0.25">
      <c r="A62" s="15" t="s">
        <v>381</v>
      </c>
      <c r="B62" t="s">
        <v>12</v>
      </c>
      <c r="C62" s="118" t="s">
        <v>509</v>
      </c>
      <c r="D62" s="70">
        <v>1.4</v>
      </c>
      <c r="E62" s="72">
        <v>108057</v>
      </c>
      <c r="F62" s="72">
        <v>0</v>
      </c>
      <c r="G62" s="72">
        <v>7542.5574013990008</v>
      </c>
      <c r="H62" s="70">
        <v>0.06</v>
      </c>
      <c r="I62" s="72">
        <v>701249.5882352941</v>
      </c>
      <c r="J62" s="70">
        <v>0.23529411764705882</v>
      </c>
      <c r="K62" s="72">
        <v>3</v>
      </c>
      <c r="L62" s="72">
        <v>0</v>
      </c>
      <c r="M62" s="70">
        <v>0.95899999999999996</v>
      </c>
      <c r="N62" s="70">
        <v>0.89</v>
      </c>
      <c r="O62" s="70">
        <v>0.35299999999999998</v>
      </c>
      <c r="P62" s="70">
        <v>0.20614379999999999</v>
      </c>
      <c r="Q62" s="70">
        <v>197.75940539199999</v>
      </c>
      <c r="R62" s="72">
        <v>937420848</v>
      </c>
      <c r="S62" s="72">
        <v>867.99</v>
      </c>
      <c r="T62" s="72">
        <v>951.2</v>
      </c>
      <c r="U62" s="70">
        <v>12.778812537282727</v>
      </c>
      <c r="V62" s="171">
        <v>56</v>
      </c>
      <c r="W62" s="171">
        <v>0.13699999999999998</v>
      </c>
      <c r="X62" s="70">
        <v>0.2</v>
      </c>
      <c r="Y62" s="119">
        <v>96</v>
      </c>
      <c r="Z62" s="70">
        <v>83</v>
      </c>
      <c r="AA62" s="70">
        <v>155</v>
      </c>
      <c r="AB62" s="70">
        <v>1.1000000000000001</v>
      </c>
      <c r="AC62" s="70">
        <v>0</v>
      </c>
      <c r="AD62" s="70">
        <v>7</v>
      </c>
      <c r="AE62" s="70">
        <v>68</v>
      </c>
      <c r="AF62" s="70">
        <v>86.1</v>
      </c>
      <c r="AG62" s="70">
        <v>0.69499999999999995</v>
      </c>
      <c r="AH62" s="70">
        <v>0.34</v>
      </c>
      <c r="AI62" s="72">
        <v>189234.18249540048</v>
      </c>
      <c r="AJ62" s="72">
        <v>7185.2654490057894</v>
      </c>
      <c r="AK62" s="72">
        <v>12392.080893163726</v>
      </c>
      <c r="AL62" s="72">
        <v>12368</v>
      </c>
      <c r="AM62" s="72">
        <v>0</v>
      </c>
      <c r="AN62" s="72">
        <v>4246</v>
      </c>
      <c r="AO62" s="72">
        <v>0</v>
      </c>
      <c r="AP62" s="70">
        <v>8.1999999999999993</v>
      </c>
      <c r="AQ62" s="70">
        <v>9.8000000000000007</v>
      </c>
      <c r="AR62" s="70">
        <v>2.9</v>
      </c>
      <c r="AS62" s="70">
        <v>-0.59287762641906738</v>
      </c>
      <c r="AT62" s="70">
        <v>33</v>
      </c>
      <c r="AU62" s="70">
        <v>76.599999999999994</v>
      </c>
      <c r="AV62" s="70">
        <v>28.4</v>
      </c>
      <c r="AW62" s="70">
        <v>4.3</v>
      </c>
      <c r="AX62" s="70">
        <v>42</v>
      </c>
      <c r="AY62" s="70">
        <v>33.9</v>
      </c>
      <c r="AZ62" s="70">
        <v>97.1</v>
      </c>
      <c r="BA62" s="72"/>
      <c r="BB62" s="72">
        <v>1203766</v>
      </c>
      <c r="BC62" s="72">
        <v>1226181.6340399999</v>
      </c>
      <c r="BD62" s="72">
        <v>20651070</v>
      </c>
      <c r="BE62" s="70">
        <v>0</v>
      </c>
      <c r="BF62" s="70">
        <v>1.08</v>
      </c>
      <c r="BG62" s="70">
        <v>1.8837866666666667</v>
      </c>
    </row>
    <row r="63" spans="1:59" s="11" customFormat="1" x14ac:dyDescent="0.25">
      <c r="A63" s="15" t="s">
        <v>378</v>
      </c>
      <c r="B63" t="s">
        <v>12</v>
      </c>
      <c r="C63" s="118" t="s">
        <v>506</v>
      </c>
      <c r="D63" s="70">
        <v>2.7142857142857144</v>
      </c>
      <c r="E63" s="72">
        <v>1172647</v>
      </c>
      <c r="F63" s="72">
        <v>417236</v>
      </c>
      <c r="G63" s="72">
        <v>43090.754976235003</v>
      </c>
      <c r="H63" s="70">
        <v>0.09</v>
      </c>
      <c r="I63" s="72">
        <v>701249.5882352941</v>
      </c>
      <c r="J63" s="70">
        <v>0.23529411764705882</v>
      </c>
      <c r="K63" s="72">
        <v>3</v>
      </c>
      <c r="L63" s="72">
        <v>0</v>
      </c>
      <c r="M63" s="70">
        <v>0.95899999999999996</v>
      </c>
      <c r="N63" s="70">
        <v>0.89</v>
      </c>
      <c r="O63" s="70">
        <v>0.35299999999999998</v>
      </c>
      <c r="P63" s="70">
        <v>0.64611300000000005</v>
      </c>
      <c r="Q63" s="70">
        <v>197.75940539199999</v>
      </c>
      <c r="R63" s="72">
        <v>937420848</v>
      </c>
      <c r="S63" s="72">
        <v>867.99</v>
      </c>
      <c r="T63" s="72">
        <v>951.2</v>
      </c>
      <c r="U63" s="70">
        <v>12.778812537282727</v>
      </c>
      <c r="V63" s="171">
        <v>72</v>
      </c>
      <c r="W63" s="171">
        <v>0.29699999999999999</v>
      </c>
      <c r="X63" s="70">
        <v>0.2</v>
      </c>
      <c r="Y63" s="119">
        <v>98</v>
      </c>
      <c r="Z63" s="70">
        <v>94</v>
      </c>
      <c r="AA63" s="70">
        <v>155</v>
      </c>
      <c r="AB63" s="70">
        <v>0.3</v>
      </c>
      <c r="AC63" s="70">
        <v>0</v>
      </c>
      <c r="AD63" s="70">
        <v>11</v>
      </c>
      <c r="AE63" s="70">
        <v>68</v>
      </c>
      <c r="AF63" s="70">
        <v>86.1</v>
      </c>
      <c r="AG63" s="70">
        <v>0.69499999999999995</v>
      </c>
      <c r="AH63" s="70">
        <v>0.34</v>
      </c>
      <c r="AI63" s="72">
        <v>626161.15375460789</v>
      </c>
      <c r="AJ63" s="72">
        <v>25382.462269949425</v>
      </c>
      <c r="AK63" s="72">
        <v>40081.749943416973</v>
      </c>
      <c r="AL63" s="72">
        <v>147035</v>
      </c>
      <c r="AM63" s="72">
        <v>0</v>
      </c>
      <c r="AN63" s="72">
        <v>18781</v>
      </c>
      <c r="AO63" s="72">
        <v>0</v>
      </c>
      <c r="AP63" s="70">
        <v>7.7</v>
      </c>
      <c r="AQ63" s="70">
        <v>13</v>
      </c>
      <c r="AR63" s="70">
        <v>2.9</v>
      </c>
      <c r="AS63" s="70">
        <v>-0.59287762641906738</v>
      </c>
      <c r="AT63" s="70">
        <v>33</v>
      </c>
      <c r="AU63" s="70">
        <v>13.5</v>
      </c>
      <c r="AV63" s="70">
        <v>28.4</v>
      </c>
      <c r="AW63" s="70">
        <v>4.3</v>
      </c>
      <c r="AX63" s="70">
        <v>42</v>
      </c>
      <c r="AY63" s="70">
        <v>7.7</v>
      </c>
      <c r="AZ63" s="70">
        <v>56.3</v>
      </c>
      <c r="BA63" s="72"/>
      <c r="BB63" s="72">
        <v>3983172</v>
      </c>
      <c r="BC63" s="72">
        <v>3963362.8675699998</v>
      </c>
      <c r="BD63" s="72">
        <v>20651070</v>
      </c>
      <c r="BE63" s="70">
        <v>0</v>
      </c>
      <c r="BF63" s="70">
        <v>1.08</v>
      </c>
      <c r="BG63" s="70">
        <v>1.8837866666666667</v>
      </c>
    </row>
    <row r="64" spans="1:59" s="11" customFormat="1" x14ac:dyDescent="0.25">
      <c r="A64" s="15" t="s">
        <v>379</v>
      </c>
      <c r="B64" t="s">
        <v>12</v>
      </c>
      <c r="C64" s="118" t="s">
        <v>507</v>
      </c>
      <c r="D64" s="70">
        <v>2.4285714285714284</v>
      </c>
      <c r="E64" s="72">
        <v>1183873</v>
      </c>
      <c r="F64" s="72">
        <v>1000645</v>
      </c>
      <c r="G64" s="72">
        <v>32904.129236146997</v>
      </c>
      <c r="H64" s="70">
        <v>0.15</v>
      </c>
      <c r="I64" s="72">
        <v>701249.5882352941</v>
      </c>
      <c r="J64" s="70">
        <v>0.23529411764705882</v>
      </c>
      <c r="K64" s="72">
        <v>3</v>
      </c>
      <c r="L64" s="72">
        <v>137</v>
      </c>
      <c r="M64" s="70">
        <v>0.95899999999999996</v>
      </c>
      <c r="N64" s="70">
        <v>0.89</v>
      </c>
      <c r="O64" s="70">
        <v>0.35299999999999998</v>
      </c>
      <c r="P64" s="70">
        <v>0.60866439999999999</v>
      </c>
      <c r="Q64" s="70">
        <v>197.75940539199999</v>
      </c>
      <c r="R64" s="72">
        <v>937420848</v>
      </c>
      <c r="S64" s="72">
        <v>867.99</v>
      </c>
      <c r="T64" s="72">
        <v>951.2</v>
      </c>
      <c r="U64" s="70">
        <v>12.778812537282727</v>
      </c>
      <c r="V64" s="171">
        <v>141</v>
      </c>
      <c r="W64" s="171">
        <v>0.22800000000000001</v>
      </c>
      <c r="X64" s="70">
        <v>0.2</v>
      </c>
      <c r="Y64" s="119">
        <v>109</v>
      </c>
      <c r="Z64" s="70">
        <v>109</v>
      </c>
      <c r="AA64" s="70">
        <v>155</v>
      </c>
      <c r="AB64" s="70">
        <v>0.2</v>
      </c>
      <c r="AC64" s="70">
        <v>1</v>
      </c>
      <c r="AD64" s="70">
        <v>4</v>
      </c>
      <c r="AE64" s="70">
        <v>68</v>
      </c>
      <c r="AF64" s="70">
        <v>86.1</v>
      </c>
      <c r="AG64" s="70">
        <v>0.69499999999999995</v>
      </c>
      <c r="AH64" s="70">
        <v>0.34</v>
      </c>
      <c r="AI64" s="72">
        <v>515674.33037873189</v>
      </c>
      <c r="AJ64" s="72">
        <v>19580.27005758055</v>
      </c>
      <c r="AK64" s="72">
        <v>282870.98623553128</v>
      </c>
      <c r="AL64" s="72">
        <v>221072</v>
      </c>
      <c r="AM64" s="72">
        <v>0</v>
      </c>
      <c r="AN64" s="72">
        <v>35712</v>
      </c>
      <c r="AO64" s="72">
        <v>0</v>
      </c>
      <c r="AP64" s="70">
        <v>9.3000000000000007</v>
      </c>
      <c r="AQ64" s="70">
        <v>13.4</v>
      </c>
      <c r="AR64" s="70">
        <v>2.9</v>
      </c>
      <c r="AS64" s="70">
        <v>-0.59287762641906738</v>
      </c>
      <c r="AT64" s="70">
        <v>33</v>
      </c>
      <c r="AU64" s="70">
        <v>10.8</v>
      </c>
      <c r="AV64" s="70">
        <v>28.4</v>
      </c>
      <c r="AW64" s="70">
        <v>4.3</v>
      </c>
      <c r="AX64" s="70">
        <v>42</v>
      </c>
      <c r="AY64" s="70">
        <v>3.4</v>
      </c>
      <c r="AZ64" s="70">
        <v>73.099999999999994</v>
      </c>
      <c r="BA64" s="72"/>
      <c r="BB64" s="72">
        <v>3280333</v>
      </c>
      <c r="BC64" s="72">
        <v>3001356.57718</v>
      </c>
      <c r="BD64" s="72">
        <v>20651070</v>
      </c>
      <c r="BE64" s="70">
        <v>0</v>
      </c>
      <c r="BF64" s="70">
        <v>1.08</v>
      </c>
      <c r="BG64" s="70">
        <v>1.8837866666666667</v>
      </c>
    </row>
    <row r="65" spans="1:59" s="11" customFormat="1" x14ac:dyDescent="0.25">
      <c r="A65" s="15" t="s">
        <v>380</v>
      </c>
      <c r="B65" t="s">
        <v>12</v>
      </c>
      <c r="C65" s="118" t="s">
        <v>508</v>
      </c>
      <c r="D65" s="70">
        <v>2.5714285714285716</v>
      </c>
      <c r="E65" s="72">
        <v>1858301</v>
      </c>
      <c r="F65" s="72">
        <v>684206</v>
      </c>
      <c r="G65" s="72">
        <v>20662.4328395925</v>
      </c>
      <c r="H65" s="70">
        <v>0.12</v>
      </c>
      <c r="I65" s="72">
        <v>701249.5882352941</v>
      </c>
      <c r="J65" s="70">
        <v>0.23529411764705882</v>
      </c>
      <c r="K65" s="72">
        <v>0</v>
      </c>
      <c r="L65" s="72">
        <v>0</v>
      </c>
      <c r="M65" s="70">
        <v>0.95899999999999996</v>
      </c>
      <c r="N65" s="70">
        <v>0.89</v>
      </c>
      <c r="O65" s="70">
        <v>0.35299999999999998</v>
      </c>
      <c r="P65" s="70">
        <v>0.64100380000000001</v>
      </c>
      <c r="Q65" s="70">
        <v>197.75940539199999</v>
      </c>
      <c r="R65" s="72">
        <v>937420848</v>
      </c>
      <c r="S65" s="72">
        <v>867.99</v>
      </c>
      <c r="T65" s="72">
        <v>951.2</v>
      </c>
      <c r="U65" s="70">
        <v>12.778812537282727</v>
      </c>
      <c r="V65" s="171">
        <v>92</v>
      </c>
      <c r="W65" s="171">
        <v>0.36499999999999999</v>
      </c>
      <c r="X65" s="70">
        <v>0.2</v>
      </c>
      <c r="Y65" s="119">
        <v>97</v>
      </c>
      <c r="Z65" s="70">
        <v>94</v>
      </c>
      <c r="AA65" s="70">
        <v>155</v>
      </c>
      <c r="AB65" s="70">
        <v>0.2</v>
      </c>
      <c r="AC65" s="70">
        <v>0</v>
      </c>
      <c r="AD65" s="70">
        <v>10</v>
      </c>
      <c r="AE65" s="70">
        <v>68</v>
      </c>
      <c r="AF65" s="70">
        <v>86.1</v>
      </c>
      <c r="AG65" s="70">
        <v>0.69499999999999995</v>
      </c>
      <c r="AH65" s="70">
        <v>0.34</v>
      </c>
      <c r="AI65" s="72">
        <v>678510.51548923005</v>
      </c>
      <c r="AJ65" s="72">
        <v>25702.184075595113</v>
      </c>
      <c r="AK65" s="72">
        <v>371312.65996282839</v>
      </c>
      <c r="AL65" s="72">
        <v>106686</v>
      </c>
      <c r="AM65" s="72">
        <v>0</v>
      </c>
      <c r="AN65" s="72">
        <v>0</v>
      </c>
      <c r="AO65" s="72">
        <v>0</v>
      </c>
      <c r="AP65" s="70">
        <v>11.7</v>
      </c>
      <c r="AQ65" s="70">
        <v>23.5</v>
      </c>
      <c r="AR65" s="70">
        <v>2.9</v>
      </c>
      <c r="AS65" s="70">
        <v>-0.59287762641906738</v>
      </c>
      <c r="AT65" s="70">
        <v>33</v>
      </c>
      <c r="AU65" s="70">
        <v>9.3000000000000007</v>
      </c>
      <c r="AV65" s="70">
        <v>28.4</v>
      </c>
      <c r="AW65" s="70">
        <v>4.3</v>
      </c>
      <c r="AX65" s="70">
        <v>42</v>
      </c>
      <c r="AY65" s="70">
        <v>11.3</v>
      </c>
      <c r="AZ65" s="70">
        <v>67.400000000000006</v>
      </c>
      <c r="BA65" s="72"/>
      <c r="BB65" s="72">
        <v>4305953</v>
      </c>
      <c r="BC65" s="72">
        <v>4212621.0631999997</v>
      </c>
      <c r="BD65" s="72">
        <v>20651070</v>
      </c>
      <c r="BE65" s="70">
        <v>0</v>
      </c>
      <c r="BF65" s="70">
        <v>1.08</v>
      </c>
      <c r="BG65" s="70">
        <v>1.8837866666666667</v>
      </c>
    </row>
    <row r="66" spans="1:59" s="11" customFormat="1" x14ac:dyDescent="0.25">
      <c r="A66" s="15" t="s">
        <v>382</v>
      </c>
      <c r="B66" t="s">
        <v>14</v>
      </c>
      <c r="C66" s="118" t="s">
        <v>510</v>
      </c>
      <c r="D66" s="70" t="s">
        <v>101</v>
      </c>
      <c r="E66" s="72">
        <v>1834077</v>
      </c>
      <c r="F66" s="72">
        <v>533927</v>
      </c>
      <c r="G66" s="72">
        <v>5222.593555165</v>
      </c>
      <c r="H66" s="70">
        <v>0.06</v>
      </c>
      <c r="I66" s="72">
        <v>0</v>
      </c>
      <c r="J66" s="70">
        <v>0</v>
      </c>
      <c r="K66" s="72">
        <v>3</v>
      </c>
      <c r="L66" s="72">
        <v>65</v>
      </c>
      <c r="M66" s="70">
        <v>0.99199999999999999</v>
      </c>
      <c r="N66" s="70">
        <v>0.96499999999999997</v>
      </c>
      <c r="O66" s="70">
        <v>0.49230000000000002</v>
      </c>
      <c r="P66" s="70">
        <v>8.83607E-2</v>
      </c>
      <c r="Q66" s="70">
        <v>22000.708024514199</v>
      </c>
      <c r="R66" s="72">
        <v>1999606507</v>
      </c>
      <c r="S66" s="72">
        <v>2431.54</v>
      </c>
      <c r="T66" s="72">
        <v>2500.71</v>
      </c>
      <c r="U66" s="70">
        <v>0.6315661571811424</v>
      </c>
      <c r="V66" s="171">
        <v>83</v>
      </c>
      <c r="W66" s="171">
        <v>0.13</v>
      </c>
      <c r="X66" s="70">
        <v>4</v>
      </c>
      <c r="Y66" s="119">
        <v>68.199999999999989</v>
      </c>
      <c r="Z66" s="70">
        <v>70.400000000000006</v>
      </c>
      <c r="AA66" s="70">
        <v>330</v>
      </c>
      <c r="AB66" s="70">
        <v>3.3</v>
      </c>
      <c r="AC66" s="70">
        <v>1</v>
      </c>
      <c r="AD66" s="70">
        <v>186</v>
      </c>
      <c r="AE66" s="70">
        <v>216</v>
      </c>
      <c r="AF66" s="70">
        <v>61.4</v>
      </c>
      <c r="AG66" s="70">
        <v>0.437</v>
      </c>
      <c r="AH66" s="70">
        <v>0.2</v>
      </c>
      <c r="AI66" s="72">
        <v>0</v>
      </c>
      <c r="AJ66" s="72">
        <v>0</v>
      </c>
      <c r="AK66" s="72">
        <v>26.26827850497472</v>
      </c>
      <c r="AL66" s="72" t="s">
        <v>101</v>
      </c>
      <c r="AM66" s="72">
        <v>0</v>
      </c>
      <c r="AN66" s="72">
        <v>0</v>
      </c>
      <c r="AO66" s="72">
        <v>0</v>
      </c>
      <c r="AP66" s="70">
        <v>5.9</v>
      </c>
      <c r="AQ66" s="70">
        <v>6.8</v>
      </c>
      <c r="AR66" s="70">
        <v>3.9</v>
      </c>
      <c r="AS66" s="70">
        <v>-1.0873816013336182</v>
      </c>
      <c r="AT66" s="70">
        <v>27</v>
      </c>
      <c r="AU66" s="70">
        <v>80.400000000000006</v>
      </c>
      <c r="AV66" s="70">
        <v>92.697054886211532</v>
      </c>
      <c r="AW66" s="70">
        <v>25.7</v>
      </c>
      <c r="AX66" s="70">
        <v>83</v>
      </c>
      <c r="AY66" s="70">
        <v>53.1</v>
      </c>
      <c r="AZ66" s="70">
        <v>83.5</v>
      </c>
      <c r="BA66" s="72"/>
      <c r="BB66" s="72">
        <v>3655351</v>
      </c>
      <c r="BC66" s="72">
        <v>3633366.77942</v>
      </c>
      <c r="BD66" s="72">
        <v>178425379</v>
      </c>
      <c r="BE66" s="70">
        <v>0</v>
      </c>
      <c r="BF66" s="70">
        <v>1.3830680000000002</v>
      </c>
      <c r="BG66" s="70">
        <v>2.0016586666666667</v>
      </c>
    </row>
    <row r="67" spans="1:59" s="11" customFormat="1" x14ac:dyDescent="0.25">
      <c r="A67" s="15" t="s">
        <v>383</v>
      </c>
      <c r="B67" t="s">
        <v>14</v>
      </c>
      <c r="C67" s="118" t="s">
        <v>511</v>
      </c>
      <c r="D67" s="70">
        <v>2.6666666666666665</v>
      </c>
      <c r="E67" s="72">
        <v>1791125</v>
      </c>
      <c r="F67" s="72">
        <v>1192589</v>
      </c>
      <c r="G67" s="72">
        <v>38222.302507785003</v>
      </c>
      <c r="H67" s="70">
        <v>0.03</v>
      </c>
      <c r="I67" s="72">
        <v>0</v>
      </c>
      <c r="J67" s="70">
        <v>0</v>
      </c>
      <c r="K67" s="72">
        <v>4</v>
      </c>
      <c r="L67" s="72">
        <v>504</v>
      </c>
      <c r="M67" s="70">
        <v>0.99199999999999999</v>
      </c>
      <c r="N67" s="70">
        <v>0.96499999999999997</v>
      </c>
      <c r="O67" s="70">
        <v>0.36530000000000001</v>
      </c>
      <c r="P67" s="70">
        <v>0.29453089999999998</v>
      </c>
      <c r="Q67" s="70">
        <v>22000.708024514199</v>
      </c>
      <c r="R67" s="72">
        <v>1999606507</v>
      </c>
      <c r="S67" s="72">
        <v>2431.54</v>
      </c>
      <c r="T67" s="72">
        <v>2500.71</v>
      </c>
      <c r="U67" s="70">
        <v>0.6315661571811424</v>
      </c>
      <c r="V67" s="171">
        <v>84</v>
      </c>
      <c r="W67" s="171">
        <v>0.17100000000000001</v>
      </c>
      <c r="X67" s="70">
        <v>4</v>
      </c>
      <c r="Y67" s="119">
        <v>47.25</v>
      </c>
      <c r="Z67" s="70">
        <v>48.8</v>
      </c>
      <c r="AA67" s="70">
        <v>330</v>
      </c>
      <c r="AB67" s="70">
        <v>1.9</v>
      </c>
      <c r="AC67" s="70">
        <v>0</v>
      </c>
      <c r="AD67" s="70">
        <v>352</v>
      </c>
      <c r="AE67" s="70">
        <v>216</v>
      </c>
      <c r="AF67" s="70">
        <v>61.4</v>
      </c>
      <c r="AG67" s="70">
        <v>0.64700000000000002</v>
      </c>
      <c r="AH67" s="70">
        <v>0.3</v>
      </c>
      <c r="AI67" s="72">
        <v>4457.8477428424203</v>
      </c>
      <c r="AJ67" s="72">
        <v>159.02081393443251</v>
      </c>
      <c r="AK67" s="72">
        <v>0</v>
      </c>
      <c r="AL67" s="72">
        <v>515005.14999999997</v>
      </c>
      <c r="AM67" s="72">
        <v>183570</v>
      </c>
      <c r="AN67" s="72">
        <v>0</v>
      </c>
      <c r="AO67" s="72">
        <v>83445.34</v>
      </c>
      <c r="AP67" s="70">
        <v>5.6</v>
      </c>
      <c r="AQ67" s="70">
        <v>20.7</v>
      </c>
      <c r="AR67" s="70">
        <v>3.9</v>
      </c>
      <c r="AS67" s="70">
        <v>-1.0873816013336182</v>
      </c>
      <c r="AT67" s="70">
        <v>27</v>
      </c>
      <c r="AU67" s="70">
        <v>32.700000000000003</v>
      </c>
      <c r="AV67" s="70">
        <v>60.595446880269826</v>
      </c>
      <c r="AW67" s="70">
        <v>25.7</v>
      </c>
      <c r="AX67" s="70">
        <v>83</v>
      </c>
      <c r="AY67" s="70">
        <v>38.9</v>
      </c>
      <c r="AZ67" s="70">
        <v>53.9</v>
      </c>
      <c r="BA67" s="72"/>
      <c r="BB67" s="72">
        <v>3958471</v>
      </c>
      <c r="BC67" s="72">
        <v>4470982.9818399996</v>
      </c>
      <c r="BD67" s="72">
        <v>178425379</v>
      </c>
      <c r="BE67" s="70">
        <v>0</v>
      </c>
      <c r="BF67" s="70">
        <v>1.3830680000000002</v>
      </c>
      <c r="BG67" s="70">
        <v>2.0016586666666667</v>
      </c>
    </row>
    <row r="68" spans="1:59" s="11" customFormat="1" x14ac:dyDescent="0.25">
      <c r="A68" s="15" t="s">
        <v>384</v>
      </c>
      <c r="B68" t="s">
        <v>14</v>
      </c>
      <c r="C68" s="118" t="s">
        <v>512</v>
      </c>
      <c r="D68" s="70" t="s">
        <v>101</v>
      </c>
      <c r="E68" s="72">
        <v>3419263</v>
      </c>
      <c r="F68" s="72">
        <v>536144</v>
      </c>
      <c r="G68" s="72">
        <v>16980.525406252</v>
      </c>
      <c r="H68" s="70">
        <v>0.06</v>
      </c>
      <c r="I68" s="72">
        <v>0</v>
      </c>
      <c r="J68" s="70">
        <v>0</v>
      </c>
      <c r="K68" s="72">
        <v>3</v>
      </c>
      <c r="L68" s="72">
        <v>51</v>
      </c>
      <c r="M68" s="70">
        <v>0.99199999999999999</v>
      </c>
      <c r="N68" s="70">
        <v>0.96499999999999997</v>
      </c>
      <c r="O68" s="70">
        <v>0.56979999999999997</v>
      </c>
      <c r="P68" s="70">
        <v>9.9077100000000001E-2</v>
      </c>
      <c r="Q68" s="70">
        <v>22000.708024514199</v>
      </c>
      <c r="R68" s="72">
        <v>1999606507</v>
      </c>
      <c r="S68" s="72">
        <v>2431.54</v>
      </c>
      <c r="T68" s="72">
        <v>2500.71</v>
      </c>
      <c r="U68" s="70">
        <v>0.6315661571811424</v>
      </c>
      <c r="V68" s="171">
        <v>73</v>
      </c>
      <c r="W68" s="171">
        <v>0.214</v>
      </c>
      <c r="X68" s="70">
        <v>4</v>
      </c>
      <c r="Y68" s="119">
        <v>74.300000000000011</v>
      </c>
      <c r="Z68" s="70">
        <v>63.7</v>
      </c>
      <c r="AA68" s="70">
        <v>330</v>
      </c>
      <c r="AB68" s="70">
        <v>6.5</v>
      </c>
      <c r="AC68" s="70">
        <v>0</v>
      </c>
      <c r="AD68" s="70">
        <v>122</v>
      </c>
      <c r="AE68" s="70">
        <v>216</v>
      </c>
      <c r="AF68" s="70">
        <v>61.4</v>
      </c>
      <c r="AG68" s="70">
        <v>0.58599999999999997</v>
      </c>
      <c r="AH68" s="70">
        <v>0.28999999999999998</v>
      </c>
      <c r="AI68" s="72">
        <v>0</v>
      </c>
      <c r="AJ68" s="72">
        <v>96.375018374971418</v>
      </c>
      <c r="AK68" s="72">
        <v>34.694778619200214</v>
      </c>
      <c r="AL68" s="72" t="s">
        <v>101</v>
      </c>
      <c r="AM68" s="72">
        <v>0</v>
      </c>
      <c r="AN68" s="72">
        <v>179</v>
      </c>
      <c r="AO68" s="72">
        <v>0</v>
      </c>
      <c r="AP68" s="70">
        <v>5.3</v>
      </c>
      <c r="AQ68" s="70">
        <v>7.7</v>
      </c>
      <c r="AR68" s="70">
        <v>3.9</v>
      </c>
      <c r="AS68" s="70">
        <v>-1.0873816013336182</v>
      </c>
      <c r="AT68" s="70">
        <v>27</v>
      </c>
      <c r="AU68" s="70">
        <v>75</v>
      </c>
      <c r="AV68" s="70">
        <v>86.417718631178701</v>
      </c>
      <c r="AW68" s="70">
        <v>25.7</v>
      </c>
      <c r="AX68" s="70">
        <v>83</v>
      </c>
      <c r="AY68" s="70">
        <v>46.3</v>
      </c>
      <c r="AZ68" s="70">
        <v>80.3</v>
      </c>
      <c r="BA68" s="72"/>
      <c r="BB68" s="72">
        <v>4827937</v>
      </c>
      <c r="BC68" s="72">
        <v>4995160.1927800002</v>
      </c>
      <c r="BD68" s="72">
        <v>178425379</v>
      </c>
      <c r="BE68" s="70">
        <v>0</v>
      </c>
      <c r="BF68" s="70">
        <v>1.3830680000000002</v>
      </c>
      <c r="BG68" s="70">
        <v>2.0016586666666667</v>
      </c>
    </row>
    <row r="69" spans="1:59" s="11" customFormat="1" x14ac:dyDescent="0.25">
      <c r="A69" s="15" t="s">
        <v>385</v>
      </c>
      <c r="B69" t="s">
        <v>14</v>
      </c>
      <c r="C69" s="118" t="s">
        <v>513</v>
      </c>
      <c r="D69" s="70" t="s">
        <v>101</v>
      </c>
      <c r="E69" s="72">
        <v>3148761</v>
      </c>
      <c r="F69" s="72">
        <v>415015</v>
      </c>
      <c r="G69" s="72">
        <v>15117.751360815</v>
      </c>
      <c r="H69" s="70">
        <v>0.09</v>
      </c>
      <c r="I69" s="72">
        <v>0</v>
      </c>
      <c r="J69" s="70">
        <v>0</v>
      </c>
      <c r="K69" s="72">
        <v>3</v>
      </c>
      <c r="L69" s="72">
        <v>54</v>
      </c>
      <c r="M69" s="70">
        <v>0.99199999999999999</v>
      </c>
      <c r="N69" s="70">
        <v>0.96499999999999997</v>
      </c>
      <c r="O69" s="70">
        <v>0.42809999999999998</v>
      </c>
      <c r="P69" s="70">
        <v>4.9662499999999998E-2</v>
      </c>
      <c r="Q69" s="70">
        <v>22000.708024514199</v>
      </c>
      <c r="R69" s="72">
        <v>1999606507</v>
      </c>
      <c r="S69" s="72">
        <v>2431.54</v>
      </c>
      <c r="T69" s="72">
        <v>2500.71</v>
      </c>
      <c r="U69" s="70">
        <v>0.6315661571811424</v>
      </c>
      <c r="V69" s="171">
        <v>53</v>
      </c>
      <c r="W69" s="171">
        <v>7.0999999999999994E-2</v>
      </c>
      <c r="X69" s="70">
        <v>4</v>
      </c>
      <c r="Y69" s="119">
        <v>82.85</v>
      </c>
      <c r="Z69" s="70">
        <v>75</v>
      </c>
      <c r="AA69" s="70">
        <v>330</v>
      </c>
      <c r="AB69" s="70">
        <v>1.2</v>
      </c>
      <c r="AC69" s="70">
        <v>3</v>
      </c>
      <c r="AD69" s="70">
        <v>236</v>
      </c>
      <c r="AE69" s="70">
        <v>216</v>
      </c>
      <c r="AF69" s="70">
        <v>61.4</v>
      </c>
      <c r="AG69" s="70">
        <v>0.40899999999999997</v>
      </c>
      <c r="AH69" s="70">
        <v>0.14000000000000001</v>
      </c>
      <c r="AI69" s="72">
        <v>6496.2950855749787</v>
      </c>
      <c r="AJ69" s="72">
        <v>44.410838513176238</v>
      </c>
      <c r="AK69" s="72">
        <v>0</v>
      </c>
      <c r="AL69" s="72" t="s">
        <v>101</v>
      </c>
      <c r="AM69" s="72">
        <v>0</v>
      </c>
      <c r="AN69" s="72">
        <v>0</v>
      </c>
      <c r="AO69" s="72">
        <v>0</v>
      </c>
      <c r="AP69" s="70">
        <v>3.8</v>
      </c>
      <c r="AQ69" s="70">
        <v>6.8</v>
      </c>
      <c r="AR69" s="70">
        <v>3.9</v>
      </c>
      <c r="AS69" s="70">
        <v>-1.0873816013336182</v>
      </c>
      <c r="AT69" s="70">
        <v>27</v>
      </c>
      <c r="AU69" s="70">
        <v>71.5</v>
      </c>
      <c r="AV69" s="70">
        <v>91.68090787716956</v>
      </c>
      <c r="AW69" s="70">
        <v>25.7</v>
      </c>
      <c r="AX69" s="70">
        <v>83</v>
      </c>
      <c r="AY69" s="70">
        <v>56.7</v>
      </c>
      <c r="AZ69" s="70">
        <v>84.4</v>
      </c>
      <c r="BA69" s="72"/>
      <c r="BB69" s="72">
        <v>5390499</v>
      </c>
      <c r="BC69" s="72">
        <v>5293813.5103599997</v>
      </c>
      <c r="BD69" s="72">
        <v>178425379</v>
      </c>
      <c r="BE69" s="70">
        <v>0</v>
      </c>
      <c r="BF69" s="70">
        <v>1.3830680000000002</v>
      </c>
      <c r="BG69" s="70">
        <v>2.0016586666666667</v>
      </c>
    </row>
    <row r="70" spans="1:59" s="11" customFormat="1" x14ac:dyDescent="0.25">
      <c r="A70" s="15" t="s">
        <v>386</v>
      </c>
      <c r="B70" t="s">
        <v>14</v>
      </c>
      <c r="C70" s="118" t="s">
        <v>514</v>
      </c>
      <c r="D70" s="70">
        <v>1.6666666666666667</v>
      </c>
      <c r="E70" s="72">
        <v>3635566</v>
      </c>
      <c r="F70" s="72">
        <v>628031</v>
      </c>
      <c r="G70" s="72">
        <v>45102.277701345003</v>
      </c>
      <c r="H70" s="70">
        <v>0</v>
      </c>
      <c r="I70" s="72">
        <v>0</v>
      </c>
      <c r="J70" s="70">
        <v>0</v>
      </c>
      <c r="K70" s="72">
        <v>0</v>
      </c>
      <c r="L70" s="72">
        <v>5</v>
      </c>
      <c r="M70" s="70">
        <v>0.99199999999999999</v>
      </c>
      <c r="N70" s="70">
        <v>0.96499999999999997</v>
      </c>
      <c r="O70" s="70">
        <v>0.2636</v>
      </c>
      <c r="P70" s="70">
        <v>0.58305859999999998</v>
      </c>
      <c r="Q70" s="70">
        <v>22000.708024514199</v>
      </c>
      <c r="R70" s="72">
        <v>1999606507</v>
      </c>
      <c r="S70" s="72">
        <v>2431.54</v>
      </c>
      <c r="T70" s="72">
        <v>2500.71</v>
      </c>
      <c r="U70" s="70">
        <v>0.6315661571811424</v>
      </c>
      <c r="V70" s="171">
        <v>161</v>
      </c>
      <c r="W70" s="171">
        <v>0.28999999999999998</v>
      </c>
      <c r="X70" s="70">
        <v>4</v>
      </c>
      <c r="Y70" s="119">
        <v>26.9</v>
      </c>
      <c r="Z70" s="70">
        <v>22.2</v>
      </c>
      <c r="AA70" s="70">
        <v>330</v>
      </c>
      <c r="AB70" s="70">
        <v>0.6</v>
      </c>
      <c r="AC70" s="70">
        <v>19</v>
      </c>
      <c r="AD70" s="70">
        <v>488</v>
      </c>
      <c r="AE70" s="70">
        <v>216</v>
      </c>
      <c r="AF70" s="70">
        <v>61.4</v>
      </c>
      <c r="AG70" s="70">
        <v>0.78500000000000003</v>
      </c>
      <c r="AH70" s="70">
        <v>0.31</v>
      </c>
      <c r="AI70" s="72">
        <v>6537.4351546662319</v>
      </c>
      <c r="AJ70" s="72">
        <v>163.70768746223197</v>
      </c>
      <c r="AK70" s="72">
        <v>0</v>
      </c>
      <c r="AL70" s="72">
        <v>111371.48000000001</v>
      </c>
      <c r="AM70" s="72">
        <v>62687</v>
      </c>
      <c r="AN70" s="72">
        <v>0</v>
      </c>
      <c r="AO70" s="72">
        <v>0</v>
      </c>
      <c r="AP70" s="70">
        <v>8.5</v>
      </c>
      <c r="AQ70" s="70">
        <v>20.7</v>
      </c>
      <c r="AR70" s="70">
        <v>3.9</v>
      </c>
      <c r="AS70" s="70">
        <v>-1.0873816013336182</v>
      </c>
      <c r="AT70" s="70">
        <v>27</v>
      </c>
      <c r="AU70" s="70">
        <v>29</v>
      </c>
      <c r="AV70" s="70">
        <v>29.250508069336526</v>
      </c>
      <c r="AW70" s="70">
        <v>25.7</v>
      </c>
      <c r="AX70" s="70">
        <v>83</v>
      </c>
      <c r="AY70" s="70">
        <v>37.799999999999997</v>
      </c>
      <c r="AZ70" s="70">
        <v>60.2</v>
      </c>
      <c r="BA70" s="72"/>
      <c r="BB70" s="72">
        <v>5805099</v>
      </c>
      <c r="BC70" s="72">
        <v>6102666.6350600002</v>
      </c>
      <c r="BD70" s="72">
        <v>178425379</v>
      </c>
      <c r="BE70" s="70">
        <v>0</v>
      </c>
      <c r="BF70" s="70">
        <v>1.3830680000000002</v>
      </c>
      <c r="BG70" s="70">
        <v>2.0016586666666667</v>
      </c>
    </row>
    <row r="71" spans="1:59" s="11" customFormat="1" x14ac:dyDescent="0.25">
      <c r="A71" s="15" t="s">
        <v>389</v>
      </c>
      <c r="B71" t="s">
        <v>14</v>
      </c>
      <c r="C71" s="118" t="s">
        <v>517</v>
      </c>
      <c r="D71" s="70" t="s">
        <v>101</v>
      </c>
      <c r="E71" s="72">
        <v>6171</v>
      </c>
      <c r="F71" s="72">
        <v>1806284</v>
      </c>
      <c r="G71" s="72">
        <v>11762.813695154498</v>
      </c>
      <c r="H71" s="70">
        <v>0.21</v>
      </c>
      <c r="I71" s="72">
        <v>0</v>
      </c>
      <c r="J71" s="70">
        <v>0</v>
      </c>
      <c r="K71" s="72">
        <v>3</v>
      </c>
      <c r="L71" s="72">
        <v>43</v>
      </c>
      <c r="M71" s="70">
        <v>0.99199999999999999</v>
      </c>
      <c r="N71" s="70">
        <v>0.96499999999999997</v>
      </c>
      <c r="O71" s="70">
        <v>0.61209999999999998</v>
      </c>
      <c r="P71" s="70">
        <v>0.1202749</v>
      </c>
      <c r="Q71" s="70">
        <v>22000.708024514199</v>
      </c>
      <c r="R71" s="72">
        <v>1999606507</v>
      </c>
      <c r="S71" s="72">
        <v>2431.54</v>
      </c>
      <c r="T71" s="72">
        <v>2500.71</v>
      </c>
      <c r="U71" s="70">
        <v>0.6315661571811424</v>
      </c>
      <c r="V71" s="171">
        <v>95</v>
      </c>
      <c r="W71" s="171">
        <v>8.8000000000000009E-2</v>
      </c>
      <c r="X71" s="70">
        <v>4</v>
      </c>
      <c r="Y71" s="119">
        <v>51.900000000000006</v>
      </c>
      <c r="Z71" s="70">
        <v>51.6</v>
      </c>
      <c r="AA71" s="70">
        <v>330</v>
      </c>
      <c r="AB71" s="70">
        <v>2.7</v>
      </c>
      <c r="AC71" s="70">
        <v>8</v>
      </c>
      <c r="AD71" s="70">
        <v>30</v>
      </c>
      <c r="AE71" s="70">
        <v>216</v>
      </c>
      <c r="AF71" s="70">
        <v>61.4</v>
      </c>
      <c r="AG71" s="70">
        <v>0.57399999999999995</v>
      </c>
      <c r="AH71" s="70">
        <v>0.25</v>
      </c>
      <c r="AI71" s="72">
        <v>0</v>
      </c>
      <c r="AJ71" s="72">
        <v>0</v>
      </c>
      <c r="AK71" s="72">
        <v>14.988490855887809</v>
      </c>
      <c r="AL71" s="72" t="s">
        <v>101</v>
      </c>
      <c r="AM71" s="72">
        <v>0</v>
      </c>
      <c r="AN71" s="72">
        <v>0</v>
      </c>
      <c r="AO71" s="72">
        <v>0</v>
      </c>
      <c r="AP71" s="70">
        <v>3.6</v>
      </c>
      <c r="AQ71" s="70">
        <v>7.7</v>
      </c>
      <c r="AR71" s="70">
        <v>3.9</v>
      </c>
      <c r="AS71" s="70">
        <v>-1.0873816013336182</v>
      </c>
      <c r="AT71" s="70">
        <v>27</v>
      </c>
      <c r="AU71" s="70">
        <v>46.6</v>
      </c>
      <c r="AV71" s="70">
        <v>82.917422867513608</v>
      </c>
      <c r="AW71" s="70">
        <v>25.7</v>
      </c>
      <c r="AX71" s="70">
        <v>83</v>
      </c>
      <c r="AY71" s="70">
        <v>20.9</v>
      </c>
      <c r="AZ71" s="70">
        <v>60.6</v>
      </c>
      <c r="BA71" s="72"/>
      <c r="BB71" s="72">
        <v>2085717</v>
      </c>
      <c r="BC71" s="72">
        <v>2001397.68291</v>
      </c>
      <c r="BD71" s="72">
        <v>178425379</v>
      </c>
      <c r="BE71" s="70">
        <v>0</v>
      </c>
      <c r="BF71" s="70">
        <v>1.3830680000000002</v>
      </c>
      <c r="BG71" s="70">
        <v>2.0016586666666667</v>
      </c>
    </row>
    <row r="72" spans="1:59" s="11" customFormat="1" x14ac:dyDescent="0.25">
      <c r="A72" s="15" t="s">
        <v>387</v>
      </c>
      <c r="B72" t="s">
        <v>14</v>
      </c>
      <c r="C72" s="118" t="s">
        <v>515</v>
      </c>
      <c r="D72" s="70">
        <v>1.3333333333333333</v>
      </c>
      <c r="E72" s="72">
        <v>1775778</v>
      </c>
      <c r="F72" s="72">
        <v>615524</v>
      </c>
      <c r="G72" s="72">
        <v>30054.819946456504</v>
      </c>
      <c r="H72" s="70">
        <v>0.12</v>
      </c>
      <c r="I72" s="72">
        <v>0</v>
      </c>
      <c r="J72" s="70">
        <v>0</v>
      </c>
      <c r="K72" s="72">
        <v>5</v>
      </c>
      <c r="L72" s="72">
        <v>549</v>
      </c>
      <c r="M72" s="70">
        <v>0.99199999999999999</v>
      </c>
      <c r="N72" s="70">
        <v>0.96499999999999997</v>
      </c>
      <c r="O72" s="70">
        <v>0.40379999999999999</v>
      </c>
      <c r="P72" s="70">
        <v>0.27988469999999999</v>
      </c>
      <c r="Q72" s="70">
        <v>22000.708024514199</v>
      </c>
      <c r="R72" s="72">
        <v>1999606507</v>
      </c>
      <c r="S72" s="72">
        <v>2431.54</v>
      </c>
      <c r="T72" s="72">
        <v>2500.71</v>
      </c>
      <c r="U72" s="70">
        <v>0.6315661571811424</v>
      </c>
      <c r="V72" s="171">
        <v>82</v>
      </c>
      <c r="W72" s="171">
        <v>7.6999999999999999E-2</v>
      </c>
      <c r="X72" s="70">
        <v>4</v>
      </c>
      <c r="Y72" s="119">
        <v>62.849999999999994</v>
      </c>
      <c r="Z72" s="70">
        <v>53.6</v>
      </c>
      <c r="AA72" s="70">
        <v>330</v>
      </c>
      <c r="AB72" s="70">
        <v>5.6</v>
      </c>
      <c r="AC72" s="70">
        <v>2</v>
      </c>
      <c r="AD72" s="70">
        <v>82</v>
      </c>
      <c r="AE72" s="70">
        <v>216</v>
      </c>
      <c r="AF72" s="70">
        <v>61.4</v>
      </c>
      <c r="AG72" s="70">
        <v>0.56599999999999995</v>
      </c>
      <c r="AH72" s="70">
        <v>0.36</v>
      </c>
      <c r="AI72" s="72">
        <v>5983.2007416960696</v>
      </c>
      <c r="AJ72" s="72">
        <v>319.49020839608613</v>
      </c>
      <c r="AK72" s="72">
        <v>5604.0080471470928</v>
      </c>
      <c r="AL72" s="72">
        <v>407267.57000000007</v>
      </c>
      <c r="AM72" s="72">
        <v>0</v>
      </c>
      <c r="AN72" s="72">
        <v>3525</v>
      </c>
      <c r="AO72" s="72">
        <v>0</v>
      </c>
      <c r="AP72" s="70">
        <v>1.4</v>
      </c>
      <c r="AQ72" s="70">
        <v>8.5</v>
      </c>
      <c r="AR72" s="70">
        <v>3.9</v>
      </c>
      <c r="AS72" s="70">
        <v>-1.0873816013336182</v>
      </c>
      <c r="AT72" s="70">
        <v>27</v>
      </c>
      <c r="AU72" s="70">
        <v>34.5</v>
      </c>
      <c r="AV72" s="70">
        <v>66.009482758620692</v>
      </c>
      <c r="AW72" s="70">
        <v>25.7</v>
      </c>
      <c r="AX72" s="70">
        <v>83</v>
      </c>
      <c r="AY72" s="70">
        <v>22.2</v>
      </c>
      <c r="AZ72" s="70">
        <v>64.3</v>
      </c>
      <c r="BA72" s="72"/>
      <c r="BB72" s="72">
        <v>5312951</v>
      </c>
      <c r="BC72" s="72">
        <v>5306692.33146</v>
      </c>
      <c r="BD72" s="72">
        <v>178425379</v>
      </c>
      <c r="BE72" s="70">
        <v>0</v>
      </c>
      <c r="BF72" s="70">
        <v>1.3830680000000002</v>
      </c>
      <c r="BG72" s="70">
        <v>2.0016586666666667</v>
      </c>
    </row>
    <row r="73" spans="1:59" s="11" customFormat="1" x14ac:dyDescent="0.25">
      <c r="A73" s="15" t="s">
        <v>388</v>
      </c>
      <c r="B73" t="s">
        <v>14</v>
      </c>
      <c r="C73" s="118" t="s">
        <v>516</v>
      </c>
      <c r="D73" s="70">
        <v>3.6666666666666665</v>
      </c>
      <c r="E73" s="72">
        <v>2348304</v>
      </c>
      <c r="F73" s="72">
        <v>297266</v>
      </c>
      <c r="G73" s="72">
        <v>64743.657298005004</v>
      </c>
      <c r="H73" s="70">
        <v>0.12</v>
      </c>
      <c r="I73" s="72">
        <v>0</v>
      </c>
      <c r="J73" s="70">
        <v>0</v>
      </c>
      <c r="K73" s="72">
        <v>5</v>
      </c>
      <c r="L73" s="72">
        <v>2498</v>
      </c>
      <c r="M73" s="70">
        <v>0.99199999999999999</v>
      </c>
      <c r="N73" s="70">
        <v>0.96499999999999997</v>
      </c>
      <c r="O73" s="70">
        <v>0.2135</v>
      </c>
      <c r="P73" s="70">
        <v>0.40077230000000003</v>
      </c>
      <c r="Q73" s="70">
        <v>22000.708024514199</v>
      </c>
      <c r="R73" s="72">
        <v>1999606507</v>
      </c>
      <c r="S73" s="72">
        <v>2431.54</v>
      </c>
      <c r="T73" s="72">
        <v>2500.71</v>
      </c>
      <c r="U73" s="70">
        <v>0.6315661571811424</v>
      </c>
      <c r="V73" s="171">
        <v>82</v>
      </c>
      <c r="W73" s="171">
        <v>0.33100000000000002</v>
      </c>
      <c r="X73" s="70">
        <v>4</v>
      </c>
      <c r="Y73" s="119">
        <v>60.300000000000004</v>
      </c>
      <c r="Z73" s="70">
        <v>58.1</v>
      </c>
      <c r="AA73" s="70">
        <v>330</v>
      </c>
      <c r="AB73" s="70">
        <v>2.4</v>
      </c>
      <c r="AC73" s="70">
        <v>5365</v>
      </c>
      <c r="AD73" s="70">
        <v>664</v>
      </c>
      <c r="AE73" s="70">
        <v>216</v>
      </c>
      <c r="AF73" s="70">
        <v>61.4</v>
      </c>
      <c r="AG73" s="70">
        <v>0.63200000000000001</v>
      </c>
      <c r="AH73" s="70">
        <v>0.26</v>
      </c>
      <c r="AI73" s="72">
        <v>0</v>
      </c>
      <c r="AJ73" s="72">
        <v>148.74167592424715</v>
      </c>
      <c r="AK73" s="72">
        <v>146</v>
      </c>
      <c r="AL73" s="72">
        <v>1600366.6300000001</v>
      </c>
      <c r="AM73" s="72">
        <v>1441635</v>
      </c>
      <c r="AN73" s="72">
        <v>0</v>
      </c>
      <c r="AO73" s="72">
        <v>39343.68</v>
      </c>
      <c r="AP73" s="70">
        <v>11.3</v>
      </c>
      <c r="AQ73" s="70">
        <v>20.7</v>
      </c>
      <c r="AR73" s="70">
        <v>3.9</v>
      </c>
      <c r="AS73" s="70">
        <v>-1.0873816013336182</v>
      </c>
      <c r="AT73" s="70">
        <v>27</v>
      </c>
      <c r="AU73" s="70">
        <v>63.4</v>
      </c>
      <c r="AV73" s="70">
        <v>28.513218390804596</v>
      </c>
      <c r="AW73" s="70">
        <v>25.7</v>
      </c>
      <c r="AX73" s="70">
        <v>83</v>
      </c>
      <c r="AY73" s="70">
        <v>52.3</v>
      </c>
      <c r="AZ73" s="70">
        <v>47</v>
      </c>
      <c r="BA73" s="72"/>
      <c r="BB73" s="72">
        <v>5274402</v>
      </c>
      <c r="BC73" s="72">
        <v>5497081.69912</v>
      </c>
      <c r="BD73" s="72">
        <v>178425379</v>
      </c>
      <c r="BE73" s="70">
        <v>0</v>
      </c>
      <c r="BF73" s="70">
        <v>1.3830680000000002</v>
      </c>
      <c r="BG73" s="70">
        <v>2.0016586666666667</v>
      </c>
    </row>
    <row r="74" spans="1:59" s="11" customFormat="1" x14ac:dyDescent="0.25">
      <c r="A74" s="15" t="s">
        <v>390</v>
      </c>
      <c r="B74" t="s">
        <v>14</v>
      </c>
      <c r="C74" s="118" t="s">
        <v>518</v>
      </c>
      <c r="D74" s="70" t="s">
        <v>101</v>
      </c>
      <c r="E74" s="72">
        <v>1378357</v>
      </c>
      <c r="F74" s="72">
        <v>1013726</v>
      </c>
      <c r="G74" s="72">
        <v>32099.684690311497</v>
      </c>
      <c r="H74" s="70">
        <v>0.09</v>
      </c>
      <c r="I74" s="72">
        <v>0</v>
      </c>
      <c r="J74" s="70">
        <v>0</v>
      </c>
      <c r="K74" s="72">
        <v>3</v>
      </c>
      <c r="L74" s="72">
        <v>62</v>
      </c>
      <c r="M74" s="70">
        <v>0.99199999999999999</v>
      </c>
      <c r="N74" s="70">
        <v>0.96499999999999997</v>
      </c>
      <c r="O74" s="70">
        <v>0.47260000000000002</v>
      </c>
      <c r="P74" s="70">
        <v>0.1464068</v>
      </c>
      <c r="Q74" s="70">
        <v>22000.708024514199</v>
      </c>
      <c r="R74" s="72">
        <v>1999606507</v>
      </c>
      <c r="S74" s="72">
        <v>2431.54</v>
      </c>
      <c r="T74" s="72">
        <v>2500.71</v>
      </c>
      <c r="U74" s="70">
        <v>0.6315661571811424</v>
      </c>
      <c r="V74" s="171">
        <v>52</v>
      </c>
      <c r="W74" s="171">
        <v>0.127</v>
      </c>
      <c r="X74" s="70">
        <v>4</v>
      </c>
      <c r="Y74" s="119">
        <v>76.5</v>
      </c>
      <c r="Z74" s="70">
        <v>73.7</v>
      </c>
      <c r="AA74" s="70">
        <v>330</v>
      </c>
      <c r="AB74" s="70">
        <v>4.4000000000000004</v>
      </c>
      <c r="AC74" s="70">
        <v>2</v>
      </c>
      <c r="AD74" s="70">
        <v>121</v>
      </c>
      <c r="AE74" s="70">
        <v>216</v>
      </c>
      <c r="AF74" s="70">
        <v>61.4</v>
      </c>
      <c r="AG74" s="70">
        <v>0.56200000000000006</v>
      </c>
      <c r="AH74" s="70">
        <v>0.31</v>
      </c>
      <c r="AI74" s="72">
        <v>0</v>
      </c>
      <c r="AJ74" s="72">
        <v>246.95948332190403</v>
      </c>
      <c r="AK74" s="72">
        <v>0</v>
      </c>
      <c r="AL74" s="72" t="s">
        <v>101</v>
      </c>
      <c r="AM74" s="72">
        <v>0</v>
      </c>
      <c r="AN74" s="72">
        <v>17003</v>
      </c>
      <c r="AO74" s="72">
        <v>0</v>
      </c>
      <c r="AP74" s="70">
        <v>7</v>
      </c>
      <c r="AQ74" s="70">
        <v>7.7</v>
      </c>
      <c r="AR74" s="70">
        <v>3.9</v>
      </c>
      <c r="AS74" s="70">
        <v>-1.0873816013336182</v>
      </c>
      <c r="AT74" s="70">
        <v>27</v>
      </c>
      <c r="AU74" s="70">
        <v>38.1</v>
      </c>
      <c r="AV74" s="70">
        <v>78.553208292201376</v>
      </c>
      <c r="AW74" s="70">
        <v>25.7</v>
      </c>
      <c r="AX74" s="70">
        <v>83</v>
      </c>
      <c r="AY74" s="70">
        <v>25.5</v>
      </c>
      <c r="AZ74" s="70">
        <v>53.9</v>
      </c>
      <c r="BA74" s="72"/>
      <c r="BB74" s="72">
        <v>3611947</v>
      </c>
      <c r="BC74" s="72">
        <v>3442403.7875000001</v>
      </c>
      <c r="BD74" s="72">
        <v>178425379</v>
      </c>
      <c r="BE74" s="70">
        <v>0</v>
      </c>
      <c r="BF74" s="70">
        <v>1.3830680000000002</v>
      </c>
      <c r="BG74" s="70">
        <v>2.0016586666666667</v>
      </c>
    </row>
    <row r="75" spans="1:59" s="11" customFormat="1" x14ac:dyDescent="0.25">
      <c r="A75" s="15" t="s">
        <v>391</v>
      </c>
      <c r="B75" t="s">
        <v>14</v>
      </c>
      <c r="C75" s="118" t="s">
        <v>519</v>
      </c>
      <c r="D75" s="70" t="s">
        <v>101</v>
      </c>
      <c r="E75" s="72">
        <v>1602643</v>
      </c>
      <c r="F75" s="72">
        <v>2248506</v>
      </c>
      <c r="G75" s="72">
        <v>46809.554330104991</v>
      </c>
      <c r="H75" s="70">
        <v>0.09</v>
      </c>
      <c r="I75" s="72">
        <v>0</v>
      </c>
      <c r="J75" s="70">
        <v>0</v>
      </c>
      <c r="K75" s="72">
        <v>3</v>
      </c>
      <c r="L75" s="72">
        <v>61</v>
      </c>
      <c r="M75" s="70">
        <v>0.99199999999999999</v>
      </c>
      <c r="N75" s="70">
        <v>0.96499999999999997</v>
      </c>
      <c r="O75" s="70">
        <v>0.60899999999999999</v>
      </c>
      <c r="P75" s="70">
        <v>0.10670350000000001</v>
      </c>
      <c r="Q75" s="70">
        <v>22000.708024514199</v>
      </c>
      <c r="R75" s="72">
        <v>1999606507</v>
      </c>
      <c r="S75" s="72">
        <v>2431.54</v>
      </c>
      <c r="T75" s="72">
        <v>2500.71</v>
      </c>
      <c r="U75" s="70">
        <v>0.6315661571811424</v>
      </c>
      <c r="V75" s="171">
        <v>63</v>
      </c>
      <c r="W75" s="171">
        <v>9.9000000000000005E-2</v>
      </c>
      <c r="X75" s="70">
        <v>4</v>
      </c>
      <c r="Y75" s="119">
        <v>66.45</v>
      </c>
      <c r="Z75" s="70">
        <v>63.7</v>
      </c>
      <c r="AA75" s="70">
        <v>330</v>
      </c>
      <c r="AB75" s="70">
        <v>0.7</v>
      </c>
      <c r="AC75" s="70">
        <v>3</v>
      </c>
      <c r="AD75" s="70">
        <v>97</v>
      </c>
      <c r="AE75" s="70">
        <v>216</v>
      </c>
      <c r="AF75" s="70">
        <v>61.4</v>
      </c>
      <c r="AG75" s="70">
        <v>0.49399999999999999</v>
      </c>
      <c r="AH75" s="70">
        <v>0.16</v>
      </c>
      <c r="AI75" s="72">
        <v>5819.6021054301473</v>
      </c>
      <c r="AJ75" s="72">
        <v>310.75438878206819</v>
      </c>
      <c r="AK75" s="72">
        <v>0</v>
      </c>
      <c r="AL75" s="72" t="s">
        <v>101</v>
      </c>
      <c r="AM75" s="72">
        <v>0</v>
      </c>
      <c r="AN75" s="72">
        <v>0</v>
      </c>
      <c r="AO75" s="72">
        <v>0</v>
      </c>
      <c r="AP75" s="70">
        <v>7.1</v>
      </c>
      <c r="AQ75" s="70">
        <v>7.7</v>
      </c>
      <c r="AR75" s="70">
        <v>3.9</v>
      </c>
      <c r="AS75" s="70">
        <v>-1.0873816013336182</v>
      </c>
      <c r="AT75" s="70">
        <v>27</v>
      </c>
      <c r="AU75" s="70">
        <v>71.599999999999994</v>
      </c>
      <c r="AV75" s="70">
        <v>82.704229195088672</v>
      </c>
      <c r="AW75" s="70">
        <v>25.7</v>
      </c>
      <c r="AX75" s="70">
        <v>83</v>
      </c>
      <c r="AY75" s="70">
        <v>38.1</v>
      </c>
      <c r="AZ75" s="70">
        <v>79.400000000000006</v>
      </c>
      <c r="BA75" s="72"/>
      <c r="BB75" s="72">
        <v>5167679</v>
      </c>
      <c r="BC75" s="72">
        <v>5256692.0695799999</v>
      </c>
      <c r="BD75" s="72">
        <v>178425379</v>
      </c>
      <c r="BE75" s="70">
        <v>0</v>
      </c>
      <c r="BF75" s="70">
        <v>1.3830680000000002</v>
      </c>
      <c r="BG75" s="70">
        <v>2.0016586666666667</v>
      </c>
    </row>
    <row r="76" spans="1:59" s="11" customFormat="1" x14ac:dyDescent="0.25">
      <c r="A76" s="15" t="s">
        <v>392</v>
      </c>
      <c r="B76" t="s">
        <v>14</v>
      </c>
      <c r="C76" s="118" t="s">
        <v>520</v>
      </c>
      <c r="D76" s="70" t="s">
        <v>101</v>
      </c>
      <c r="E76" s="72">
        <v>478820</v>
      </c>
      <c r="F76" s="72">
        <v>622150</v>
      </c>
      <c r="G76" s="72">
        <v>24582.691589016998</v>
      </c>
      <c r="H76" s="70">
        <v>0.03</v>
      </c>
      <c r="I76" s="72">
        <v>0</v>
      </c>
      <c r="J76" s="70">
        <v>0</v>
      </c>
      <c r="K76" s="72">
        <v>0</v>
      </c>
      <c r="L76" s="72">
        <v>42</v>
      </c>
      <c r="M76" s="70">
        <v>0.99199999999999999</v>
      </c>
      <c r="N76" s="70">
        <v>0.96499999999999997</v>
      </c>
      <c r="O76" s="70">
        <v>0.34329999999999999</v>
      </c>
      <c r="P76" s="70">
        <v>0.26485969999999998</v>
      </c>
      <c r="Q76" s="70">
        <v>22000.708024514199</v>
      </c>
      <c r="R76" s="72">
        <v>1999606507</v>
      </c>
      <c r="S76" s="72">
        <v>2431.54</v>
      </c>
      <c r="T76" s="72">
        <v>2500.71</v>
      </c>
      <c r="U76" s="70">
        <v>0.6315661571811424</v>
      </c>
      <c r="V76" s="171">
        <v>62</v>
      </c>
      <c r="W76" s="171">
        <v>0.115</v>
      </c>
      <c r="X76" s="70">
        <v>4</v>
      </c>
      <c r="Y76" s="119">
        <v>67.05</v>
      </c>
      <c r="Z76" s="70">
        <v>57.6</v>
      </c>
      <c r="AA76" s="70">
        <v>330</v>
      </c>
      <c r="AB76" s="70">
        <v>0.9</v>
      </c>
      <c r="AC76" s="70">
        <v>9</v>
      </c>
      <c r="AD76" s="70">
        <v>128</v>
      </c>
      <c r="AE76" s="70">
        <v>216</v>
      </c>
      <c r="AF76" s="70">
        <v>61.4</v>
      </c>
      <c r="AG76" s="70">
        <v>0.38900000000000001</v>
      </c>
      <c r="AH76" s="70">
        <v>0.27</v>
      </c>
      <c r="AI76" s="72">
        <v>214.92053064406286</v>
      </c>
      <c r="AJ76" s="72">
        <v>22.442772802548401</v>
      </c>
      <c r="AK76" s="72">
        <v>19.575778215548365</v>
      </c>
      <c r="AL76" s="72" t="s">
        <v>101</v>
      </c>
      <c r="AM76" s="72">
        <v>0</v>
      </c>
      <c r="AN76" s="72">
        <v>0</v>
      </c>
      <c r="AO76" s="72">
        <v>0</v>
      </c>
      <c r="AP76" s="70">
        <v>5.6</v>
      </c>
      <c r="AQ76" s="70">
        <v>6.8</v>
      </c>
      <c r="AR76" s="70">
        <v>3.9</v>
      </c>
      <c r="AS76" s="70">
        <v>-1.0873816013336182</v>
      </c>
      <c r="AT76" s="70">
        <v>27</v>
      </c>
      <c r="AU76" s="70">
        <v>31.1</v>
      </c>
      <c r="AV76" s="70">
        <v>74.058255033557046</v>
      </c>
      <c r="AW76" s="70">
        <v>25.7</v>
      </c>
      <c r="AX76" s="70">
        <v>83</v>
      </c>
      <c r="AY76" s="70">
        <v>12.1</v>
      </c>
      <c r="AZ76" s="70">
        <v>76.400000000000006</v>
      </c>
      <c r="BA76" s="72"/>
      <c r="BB76" s="72">
        <v>2724059</v>
      </c>
      <c r="BC76" s="72">
        <v>2863622.1997799999</v>
      </c>
      <c r="BD76" s="72">
        <v>178425379</v>
      </c>
      <c r="BE76" s="70">
        <v>0</v>
      </c>
      <c r="BF76" s="70">
        <v>1.3830680000000002</v>
      </c>
      <c r="BG76" s="70">
        <v>2.0016586666666667</v>
      </c>
    </row>
    <row r="77" spans="1:59" s="11" customFormat="1" x14ac:dyDescent="0.25">
      <c r="A77" s="15" t="s">
        <v>393</v>
      </c>
      <c r="B77" t="s">
        <v>14</v>
      </c>
      <c r="C77" s="118" t="s">
        <v>521</v>
      </c>
      <c r="D77" s="70" t="s">
        <v>101</v>
      </c>
      <c r="E77" s="72">
        <v>1878332</v>
      </c>
      <c r="F77" s="72">
        <v>896004</v>
      </c>
      <c r="G77" s="72">
        <v>10724.270786070501</v>
      </c>
      <c r="H77" s="70">
        <v>0.09</v>
      </c>
      <c r="I77" s="72">
        <v>0</v>
      </c>
      <c r="J77" s="70">
        <v>0</v>
      </c>
      <c r="K77" s="72">
        <v>3</v>
      </c>
      <c r="L77" s="72">
        <v>27</v>
      </c>
      <c r="M77" s="70">
        <v>0.99199999999999999</v>
      </c>
      <c r="N77" s="70">
        <v>0.96499999999999997</v>
      </c>
      <c r="O77" s="70">
        <v>0.50870000000000004</v>
      </c>
      <c r="P77" s="70">
        <v>7.9653299999999996E-2</v>
      </c>
      <c r="Q77" s="70">
        <v>22000.708024514199</v>
      </c>
      <c r="R77" s="72">
        <v>1999606507</v>
      </c>
      <c r="S77" s="72">
        <v>2431.54</v>
      </c>
      <c r="T77" s="72">
        <v>2500.71</v>
      </c>
      <c r="U77" s="70">
        <v>0.6315661571811424</v>
      </c>
      <c r="V77" s="171" t="s">
        <v>101</v>
      </c>
      <c r="W77" s="171">
        <v>0.113</v>
      </c>
      <c r="X77" s="70">
        <v>4</v>
      </c>
      <c r="Y77" s="119">
        <v>81.55</v>
      </c>
      <c r="Z77" s="70">
        <v>86.1</v>
      </c>
      <c r="AA77" s="70">
        <v>330</v>
      </c>
      <c r="AB77" s="70">
        <v>0.8</v>
      </c>
      <c r="AC77" s="70">
        <v>0</v>
      </c>
      <c r="AD77" s="70">
        <v>153</v>
      </c>
      <c r="AE77" s="70">
        <v>216</v>
      </c>
      <c r="AF77" s="70">
        <v>61.4</v>
      </c>
      <c r="AG77" s="70">
        <v>0.48899999999999999</v>
      </c>
      <c r="AH77" s="70">
        <v>0.25</v>
      </c>
      <c r="AI77" s="72">
        <v>0</v>
      </c>
      <c r="AJ77" s="72">
        <v>34.223564507417947</v>
      </c>
      <c r="AK77" s="72">
        <v>29.851610335183384</v>
      </c>
      <c r="AL77" s="72" t="s">
        <v>101</v>
      </c>
      <c r="AM77" s="72">
        <v>0</v>
      </c>
      <c r="AN77" s="72">
        <v>0</v>
      </c>
      <c r="AO77" s="72">
        <v>0</v>
      </c>
      <c r="AP77" s="70">
        <v>5.2</v>
      </c>
      <c r="AQ77" s="70">
        <v>7.7</v>
      </c>
      <c r="AR77" s="70">
        <v>3.9</v>
      </c>
      <c r="AS77" s="70">
        <v>-1.0873816013336182</v>
      </c>
      <c r="AT77" s="70">
        <v>27</v>
      </c>
      <c r="AU77" s="70">
        <v>85.5</v>
      </c>
      <c r="AV77" s="70">
        <v>86.86964769647696</v>
      </c>
      <c r="AW77" s="70">
        <v>25.7</v>
      </c>
      <c r="AX77" s="70">
        <v>83</v>
      </c>
      <c r="AY77" s="70">
        <v>51.6</v>
      </c>
      <c r="AZ77" s="70">
        <v>87.9</v>
      </c>
      <c r="BA77" s="72"/>
      <c r="BB77" s="72">
        <v>4153988</v>
      </c>
      <c r="BC77" s="72">
        <v>4155543.7858699998</v>
      </c>
      <c r="BD77" s="72">
        <v>178425379</v>
      </c>
      <c r="BE77" s="70">
        <v>0</v>
      </c>
      <c r="BF77" s="70">
        <v>1.3830680000000002</v>
      </c>
      <c r="BG77" s="70">
        <v>2.0016586666666667</v>
      </c>
    </row>
    <row r="78" spans="1:59" s="11" customFormat="1" x14ac:dyDescent="0.25">
      <c r="A78" s="15" t="s">
        <v>394</v>
      </c>
      <c r="B78" t="s">
        <v>14</v>
      </c>
      <c r="C78" s="118" t="s">
        <v>522</v>
      </c>
      <c r="D78" s="70" t="s">
        <v>101</v>
      </c>
      <c r="E78" s="72">
        <v>1315379</v>
      </c>
      <c r="F78" s="72">
        <v>1036346</v>
      </c>
      <c r="G78" s="72">
        <v>1874.4869826156998</v>
      </c>
      <c r="H78" s="70">
        <v>0.06</v>
      </c>
      <c r="I78" s="72">
        <v>0</v>
      </c>
      <c r="J78" s="70">
        <v>0</v>
      </c>
      <c r="K78" s="72">
        <v>0</v>
      </c>
      <c r="L78" s="72">
        <v>12</v>
      </c>
      <c r="M78" s="70">
        <v>0.99199999999999999</v>
      </c>
      <c r="N78" s="70">
        <v>0.96499999999999997</v>
      </c>
      <c r="O78" s="70">
        <v>0.43330000000000002</v>
      </c>
      <c r="P78" s="70">
        <v>5.12641E-2</v>
      </c>
      <c r="Q78" s="70">
        <v>22000.708024514199</v>
      </c>
      <c r="R78" s="72">
        <v>1999606507</v>
      </c>
      <c r="S78" s="72">
        <v>2431.54</v>
      </c>
      <c r="T78" s="72">
        <v>2500.71</v>
      </c>
      <c r="U78" s="70">
        <v>0.6315661571811424</v>
      </c>
      <c r="V78" s="171">
        <v>86</v>
      </c>
      <c r="W78" s="171">
        <v>0.1</v>
      </c>
      <c r="X78" s="70">
        <v>4</v>
      </c>
      <c r="Y78" s="119">
        <v>79.650000000000006</v>
      </c>
      <c r="Z78" s="70">
        <v>80.099999999999994</v>
      </c>
      <c r="AA78" s="70">
        <v>330</v>
      </c>
      <c r="AB78" s="70">
        <v>0.2</v>
      </c>
      <c r="AC78" s="70">
        <v>0</v>
      </c>
      <c r="AD78" s="70">
        <v>242</v>
      </c>
      <c r="AE78" s="70">
        <v>216</v>
      </c>
      <c r="AF78" s="70">
        <v>61.4</v>
      </c>
      <c r="AG78" s="70">
        <v>0.435</v>
      </c>
      <c r="AH78" s="70">
        <v>0.28999999999999998</v>
      </c>
      <c r="AI78" s="72">
        <v>0</v>
      </c>
      <c r="AJ78" s="72">
        <v>0</v>
      </c>
      <c r="AK78" s="72">
        <v>21.949483944364886</v>
      </c>
      <c r="AL78" s="72" t="s">
        <v>101</v>
      </c>
      <c r="AM78" s="72">
        <v>0</v>
      </c>
      <c r="AN78" s="72">
        <v>0</v>
      </c>
      <c r="AO78" s="72">
        <v>0</v>
      </c>
      <c r="AP78" s="70">
        <v>3.8</v>
      </c>
      <c r="AQ78" s="70">
        <v>9.6999999999999993</v>
      </c>
      <c r="AR78" s="70">
        <v>3.9</v>
      </c>
      <c r="AS78" s="70">
        <v>-1.0873816013336182</v>
      </c>
      <c r="AT78" s="70">
        <v>27</v>
      </c>
      <c r="AU78" s="70">
        <v>70.099999999999994</v>
      </c>
      <c r="AV78" s="70">
        <v>93.436708860759495</v>
      </c>
      <c r="AW78" s="70">
        <v>25.7</v>
      </c>
      <c r="AX78" s="70">
        <v>83</v>
      </c>
      <c r="AY78" s="70">
        <v>25.5</v>
      </c>
      <c r="AZ78" s="70">
        <v>84.4</v>
      </c>
      <c r="BA78" s="72"/>
      <c r="BB78" s="72">
        <v>3054371</v>
      </c>
      <c r="BC78" s="72">
        <v>3129782.8098200001</v>
      </c>
      <c r="BD78" s="72">
        <v>178425379</v>
      </c>
      <c r="BE78" s="70">
        <v>0</v>
      </c>
      <c r="BF78" s="70">
        <v>1.3830680000000002</v>
      </c>
      <c r="BG78" s="70">
        <v>2.0016586666666667</v>
      </c>
    </row>
    <row r="79" spans="1:59" s="11" customFormat="1" x14ac:dyDescent="0.25">
      <c r="A79" s="15" t="s">
        <v>395</v>
      </c>
      <c r="B79" t="s">
        <v>14</v>
      </c>
      <c r="C79" s="118" t="s">
        <v>523</v>
      </c>
      <c r="D79" s="70" t="s">
        <v>101</v>
      </c>
      <c r="E79" s="72">
        <v>1912142</v>
      </c>
      <c r="F79" s="72">
        <v>332470</v>
      </c>
      <c r="G79" s="72">
        <v>1629.6396462173002</v>
      </c>
      <c r="H79" s="70">
        <v>0.09</v>
      </c>
      <c r="I79" s="72">
        <v>0</v>
      </c>
      <c r="J79" s="70">
        <v>0</v>
      </c>
      <c r="K79" s="72">
        <v>3</v>
      </c>
      <c r="L79" s="72">
        <v>15</v>
      </c>
      <c r="M79" s="70">
        <v>0.99199999999999999</v>
      </c>
      <c r="N79" s="70">
        <v>0.96499999999999997</v>
      </c>
      <c r="O79" s="70">
        <v>0.43659999999999999</v>
      </c>
      <c r="P79" s="70">
        <v>0.1227891</v>
      </c>
      <c r="Q79" s="70">
        <v>22000.708024514199</v>
      </c>
      <c r="R79" s="72">
        <v>1999606507</v>
      </c>
      <c r="S79" s="72">
        <v>2431.54</v>
      </c>
      <c r="T79" s="72">
        <v>2500.71</v>
      </c>
      <c r="U79" s="70">
        <v>0.6315661571811424</v>
      </c>
      <c r="V79" s="171" t="s">
        <v>101</v>
      </c>
      <c r="W79" s="171">
        <v>4.7E-2</v>
      </c>
      <c r="X79" s="70">
        <v>4</v>
      </c>
      <c r="Y79" s="119">
        <v>79.349999999999994</v>
      </c>
      <c r="Z79" s="70">
        <v>81.2</v>
      </c>
      <c r="AA79" s="70">
        <v>330</v>
      </c>
      <c r="AB79" s="70">
        <v>1.3</v>
      </c>
      <c r="AC79" s="70">
        <v>0</v>
      </c>
      <c r="AD79" s="70">
        <v>142</v>
      </c>
      <c r="AE79" s="70">
        <v>216</v>
      </c>
      <c r="AF79" s="70">
        <v>61.4</v>
      </c>
      <c r="AG79" s="70">
        <v>0.39500000000000002</v>
      </c>
      <c r="AH79" s="70">
        <v>0.24</v>
      </c>
      <c r="AI79" s="72">
        <v>0</v>
      </c>
      <c r="AJ79" s="72">
        <v>34.223193764795958</v>
      </c>
      <c r="AK79" s="72">
        <v>29.851286953780964</v>
      </c>
      <c r="AL79" s="72" t="s">
        <v>101</v>
      </c>
      <c r="AM79" s="72">
        <v>0</v>
      </c>
      <c r="AN79" s="72">
        <v>0</v>
      </c>
      <c r="AO79" s="72">
        <v>0</v>
      </c>
      <c r="AP79" s="70">
        <v>3.3</v>
      </c>
      <c r="AQ79" s="70">
        <v>6.8</v>
      </c>
      <c r="AR79" s="70">
        <v>3.9</v>
      </c>
      <c r="AS79" s="70">
        <v>-1.0873816013336182</v>
      </c>
      <c r="AT79" s="70">
        <v>27</v>
      </c>
      <c r="AU79" s="70">
        <v>70.099999999999994</v>
      </c>
      <c r="AV79" s="70">
        <v>82.905664830841843</v>
      </c>
      <c r="AW79" s="70">
        <v>25.7</v>
      </c>
      <c r="AX79" s="70">
        <v>83</v>
      </c>
      <c r="AY79" s="70">
        <v>32.9</v>
      </c>
      <c r="AZ79" s="70">
        <v>59.2</v>
      </c>
      <c r="BA79" s="72"/>
      <c r="BB79" s="72">
        <v>4153943</v>
      </c>
      <c r="BC79" s="72">
        <v>4002167.68811</v>
      </c>
      <c r="BD79" s="72">
        <v>178425379</v>
      </c>
      <c r="BE79" s="70">
        <v>0</v>
      </c>
      <c r="BF79" s="70">
        <v>1.3830680000000002</v>
      </c>
      <c r="BG79" s="70">
        <v>2.0016586666666667</v>
      </c>
    </row>
    <row r="80" spans="1:59" s="11" customFormat="1" x14ac:dyDescent="0.25">
      <c r="A80" s="15" t="s">
        <v>396</v>
      </c>
      <c r="B80" t="s">
        <v>14</v>
      </c>
      <c r="C80" s="118" t="s">
        <v>524</v>
      </c>
      <c r="D80" s="70">
        <v>1</v>
      </c>
      <c r="E80" s="72">
        <v>406480</v>
      </c>
      <c r="F80" s="72">
        <v>301742</v>
      </c>
      <c r="G80" s="72">
        <v>5103.7524114660009</v>
      </c>
      <c r="H80" s="70">
        <v>0.12</v>
      </c>
      <c r="I80" s="72">
        <v>0</v>
      </c>
      <c r="J80" s="70">
        <v>0</v>
      </c>
      <c r="K80" s="72">
        <v>3</v>
      </c>
      <c r="L80" s="72">
        <v>14</v>
      </c>
      <c r="M80" s="70">
        <v>0.99199999999999999</v>
      </c>
      <c r="N80" s="70">
        <v>0.96499999999999997</v>
      </c>
      <c r="O80" s="70">
        <v>0.51119999999999999</v>
      </c>
      <c r="P80" s="70">
        <v>0.10760069999999999</v>
      </c>
      <c r="Q80" s="70">
        <v>22000.708024514199</v>
      </c>
      <c r="R80" s="72">
        <v>1999606507</v>
      </c>
      <c r="S80" s="72">
        <v>2431.54</v>
      </c>
      <c r="T80" s="72">
        <v>2500.71</v>
      </c>
      <c r="U80" s="70">
        <v>0.6315661571811424</v>
      </c>
      <c r="V80" s="171">
        <v>71</v>
      </c>
      <c r="W80" s="171">
        <v>9.3000000000000013E-2</v>
      </c>
      <c r="X80" s="70">
        <v>4</v>
      </c>
      <c r="Y80" s="119">
        <v>76.7</v>
      </c>
      <c r="Z80" s="70">
        <v>76.3</v>
      </c>
      <c r="AA80" s="70">
        <v>330</v>
      </c>
      <c r="AB80" s="70">
        <v>7.5</v>
      </c>
      <c r="AC80" s="70">
        <v>6</v>
      </c>
      <c r="AD80" s="70">
        <v>5</v>
      </c>
      <c r="AE80" s="70">
        <v>216</v>
      </c>
      <c r="AF80" s="70">
        <v>61.4</v>
      </c>
      <c r="AG80" s="70">
        <v>0.71</v>
      </c>
      <c r="AH80" s="70">
        <v>0.31</v>
      </c>
      <c r="AI80" s="72">
        <v>0</v>
      </c>
      <c r="AJ80" s="72">
        <v>70.943928916416567</v>
      </c>
      <c r="AK80" s="72">
        <v>0</v>
      </c>
      <c r="AL80" s="72">
        <v>39661.71</v>
      </c>
      <c r="AM80" s="72">
        <v>0</v>
      </c>
      <c r="AN80" s="72">
        <v>0</v>
      </c>
      <c r="AO80" s="72">
        <v>0</v>
      </c>
      <c r="AP80" s="70">
        <v>3.4</v>
      </c>
      <c r="AQ80" s="70">
        <v>8.5</v>
      </c>
      <c r="AR80" s="70">
        <v>3.9</v>
      </c>
      <c r="AS80" s="70">
        <v>-1.0873816013336182</v>
      </c>
      <c r="AT80" s="70">
        <v>27</v>
      </c>
      <c r="AU80" s="70">
        <v>77.900000000000006</v>
      </c>
      <c r="AV80" s="70">
        <v>82.907142857142858</v>
      </c>
      <c r="AW80" s="70">
        <v>25.7</v>
      </c>
      <c r="AX80" s="70">
        <v>83</v>
      </c>
      <c r="AY80" s="70">
        <v>40.9</v>
      </c>
      <c r="AZ80" s="70">
        <v>75.599999999999994</v>
      </c>
      <c r="BA80" s="72"/>
      <c r="BB80" s="72">
        <v>1765992</v>
      </c>
      <c r="BC80" s="72">
        <v>3143371.5970399999</v>
      </c>
      <c r="BD80" s="72">
        <v>178425379</v>
      </c>
      <c r="BE80" s="70">
        <v>0</v>
      </c>
      <c r="BF80" s="70">
        <v>1.3830680000000002</v>
      </c>
      <c r="BG80" s="70">
        <v>2.0016586666666667</v>
      </c>
    </row>
    <row r="81" spans="1:59" s="11" customFormat="1" x14ac:dyDescent="0.25">
      <c r="A81" s="15" t="s">
        <v>397</v>
      </c>
      <c r="B81" t="s">
        <v>14</v>
      </c>
      <c r="C81" s="118" t="s">
        <v>525</v>
      </c>
      <c r="D81" s="70">
        <v>1.3333333333333333</v>
      </c>
      <c r="E81" s="72">
        <v>1300631</v>
      </c>
      <c r="F81" s="72">
        <v>282798</v>
      </c>
      <c r="G81" s="72">
        <v>13463.251756069001</v>
      </c>
      <c r="H81" s="70">
        <v>0.12</v>
      </c>
      <c r="I81" s="72">
        <v>0</v>
      </c>
      <c r="J81" s="70">
        <v>0</v>
      </c>
      <c r="K81" s="72">
        <v>0</v>
      </c>
      <c r="L81" s="72">
        <v>1</v>
      </c>
      <c r="M81" s="70">
        <v>0.99199999999999999</v>
      </c>
      <c r="N81" s="70">
        <v>0.96499999999999997</v>
      </c>
      <c r="O81" s="70">
        <v>0.23680000000000001</v>
      </c>
      <c r="P81" s="70">
        <v>0.47081889999999998</v>
      </c>
      <c r="Q81" s="70">
        <v>22000.708024514199</v>
      </c>
      <c r="R81" s="72">
        <v>1999606507</v>
      </c>
      <c r="S81" s="72">
        <v>2431.54</v>
      </c>
      <c r="T81" s="72">
        <v>2500.71</v>
      </c>
      <c r="U81" s="70">
        <v>0.6315661571811424</v>
      </c>
      <c r="V81" s="171">
        <v>162</v>
      </c>
      <c r="W81" s="171">
        <v>0.23499999999999999</v>
      </c>
      <c r="X81" s="70">
        <v>4</v>
      </c>
      <c r="Y81" s="119">
        <v>34.85</v>
      </c>
      <c r="Z81" s="70">
        <v>32.4</v>
      </c>
      <c r="AA81" s="70">
        <v>330</v>
      </c>
      <c r="AB81" s="70">
        <v>3.4</v>
      </c>
      <c r="AC81" s="70">
        <v>36</v>
      </c>
      <c r="AD81" s="70">
        <v>317</v>
      </c>
      <c r="AE81" s="70">
        <v>216</v>
      </c>
      <c r="AF81" s="70">
        <v>61.4</v>
      </c>
      <c r="AG81" s="70">
        <v>0.64600000000000002</v>
      </c>
      <c r="AH81" s="70">
        <v>0.28000000000000003</v>
      </c>
      <c r="AI81" s="72">
        <v>3338.463106688665</v>
      </c>
      <c r="AJ81" s="72">
        <v>143.51355912957246</v>
      </c>
      <c r="AK81" s="72">
        <v>0</v>
      </c>
      <c r="AL81" s="72">
        <v>66186.2</v>
      </c>
      <c r="AM81" s="72">
        <v>34057</v>
      </c>
      <c r="AN81" s="72">
        <v>0</v>
      </c>
      <c r="AO81" s="72">
        <v>0</v>
      </c>
      <c r="AP81" s="70">
        <v>7.1</v>
      </c>
      <c r="AQ81" s="70">
        <v>20.7</v>
      </c>
      <c r="AR81" s="70">
        <v>3.9</v>
      </c>
      <c r="AS81" s="70">
        <v>-1.0873816013336182</v>
      </c>
      <c r="AT81" s="70">
        <v>27</v>
      </c>
      <c r="AU81" s="70">
        <v>41.2</v>
      </c>
      <c r="AV81" s="70">
        <v>43.438509316770187</v>
      </c>
      <c r="AW81" s="70">
        <v>25.7</v>
      </c>
      <c r="AX81" s="70">
        <v>83</v>
      </c>
      <c r="AY81" s="70">
        <v>42.9</v>
      </c>
      <c r="AZ81" s="70">
        <v>39.200000000000003</v>
      </c>
      <c r="BA81" s="72"/>
      <c r="BB81" s="72">
        <v>2964482</v>
      </c>
      <c r="BC81" s="72">
        <v>2904712.98159</v>
      </c>
      <c r="BD81" s="72">
        <v>178425379</v>
      </c>
      <c r="BE81" s="70">
        <v>0</v>
      </c>
      <c r="BF81" s="70">
        <v>1.3830680000000002</v>
      </c>
      <c r="BG81" s="70">
        <v>2.0016586666666667</v>
      </c>
    </row>
    <row r="82" spans="1:59" s="11" customFormat="1" x14ac:dyDescent="0.25">
      <c r="A82" s="15" t="s">
        <v>398</v>
      </c>
      <c r="B82" t="s">
        <v>14</v>
      </c>
      <c r="C82" s="118" t="s">
        <v>526</v>
      </c>
      <c r="D82" s="70" t="s">
        <v>101</v>
      </c>
      <c r="E82" s="72">
        <v>1478318</v>
      </c>
      <c r="F82" s="72">
        <v>3150519</v>
      </c>
      <c r="G82" s="72">
        <v>2627.3604696629004</v>
      </c>
      <c r="H82" s="70">
        <v>0.06</v>
      </c>
      <c r="I82" s="72">
        <v>0</v>
      </c>
      <c r="J82" s="70">
        <v>0</v>
      </c>
      <c r="K82" s="72">
        <v>0</v>
      </c>
      <c r="L82" s="72">
        <v>7</v>
      </c>
      <c r="M82" s="70">
        <v>0.99199999999999999</v>
      </c>
      <c r="N82" s="70">
        <v>0.96499999999999997</v>
      </c>
      <c r="O82" s="70">
        <v>0.52</v>
      </c>
      <c r="P82" s="70">
        <v>8.2981899999999997E-2</v>
      </c>
      <c r="Q82" s="70">
        <v>22000.708024514199</v>
      </c>
      <c r="R82" s="72">
        <v>1999606507</v>
      </c>
      <c r="S82" s="72">
        <v>2431.54</v>
      </c>
      <c r="T82" s="72">
        <v>2500.71</v>
      </c>
      <c r="U82" s="70">
        <v>0.6315661571811424</v>
      </c>
      <c r="V82" s="171">
        <v>96</v>
      </c>
      <c r="W82" s="171">
        <v>0.126</v>
      </c>
      <c r="X82" s="70">
        <v>4</v>
      </c>
      <c r="Y82" s="119">
        <v>76.849999999999994</v>
      </c>
      <c r="Z82" s="70">
        <v>74.599999999999994</v>
      </c>
      <c r="AA82" s="70">
        <v>330</v>
      </c>
      <c r="AB82" s="70">
        <v>2.5</v>
      </c>
      <c r="AC82" s="70">
        <v>7</v>
      </c>
      <c r="AD82" s="70">
        <v>240</v>
      </c>
      <c r="AE82" s="70">
        <v>216</v>
      </c>
      <c r="AF82" s="70">
        <v>61.4</v>
      </c>
      <c r="AG82" s="70">
        <v>0.35699999999999998</v>
      </c>
      <c r="AH82" s="70">
        <v>0.25</v>
      </c>
      <c r="AI82" s="72">
        <v>0</v>
      </c>
      <c r="AJ82" s="72">
        <v>0</v>
      </c>
      <c r="AK82" s="72">
        <v>0</v>
      </c>
      <c r="AL82" s="72" t="s">
        <v>101</v>
      </c>
      <c r="AM82" s="72">
        <v>0</v>
      </c>
      <c r="AN82" s="72">
        <v>0</v>
      </c>
      <c r="AO82" s="72">
        <v>0</v>
      </c>
      <c r="AP82" s="70">
        <v>5.3</v>
      </c>
      <c r="AQ82" s="70">
        <v>6.8</v>
      </c>
      <c r="AR82" s="70">
        <v>3.9</v>
      </c>
      <c r="AS82" s="70">
        <v>-1.0873816013336182</v>
      </c>
      <c r="AT82" s="70">
        <v>27</v>
      </c>
      <c r="AU82" s="70">
        <v>73.8</v>
      </c>
      <c r="AV82" s="70">
        <v>93.802941176470583</v>
      </c>
      <c r="AW82" s="70">
        <v>25.7</v>
      </c>
      <c r="AX82" s="70">
        <v>83</v>
      </c>
      <c r="AY82" s="70">
        <v>57.8</v>
      </c>
      <c r="AZ82" s="70">
        <v>92.2</v>
      </c>
      <c r="BA82" s="72"/>
      <c r="BB82" s="72">
        <v>4882383</v>
      </c>
      <c r="BC82" s="72">
        <v>5092061.4551100004</v>
      </c>
      <c r="BD82" s="72">
        <v>178425379</v>
      </c>
      <c r="BE82" s="70">
        <v>0</v>
      </c>
      <c r="BF82" s="70">
        <v>1.3830680000000002</v>
      </c>
      <c r="BG82" s="70">
        <v>2.0016586666666667</v>
      </c>
    </row>
    <row r="83" spans="1:59" s="11" customFormat="1" x14ac:dyDescent="0.25">
      <c r="A83" s="15" t="s">
        <v>399</v>
      </c>
      <c r="B83" t="s">
        <v>14</v>
      </c>
      <c r="C83" s="118" t="s">
        <v>527</v>
      </c>
      <c r="D83" s="70">
        <v>1.6666666666666667</v>
      </c>
      <c r="E83" s="72">
        <v>2027745</v>
      </c>
      <c r="F83" s="72">
        <v>390185</v>
      </c>
      <c r="G83" s="72">
        <v>66229.886823320005</v>
      </c>
      <c r="H83" s="70">
        <v>0.09</v>
      </c>
      <c r="I83" s="72">
        <v>0</v>
      </c>
      <c r="J83" s="70">
        <v>0</v>
      </c>
      <c r="K83" s="72">
        <v>0</v>
      </c>
      <c r="L83" s="72">
        <v>3</v>
      </c>
      <c r="M83" s="70">
        <v>0.99199999999999999</v>
      </c>
      <c r="N83" s="70">
        <v>0.96499999999999997</v>
      </c>
      <c r="O83" s="70">
        <v>0.1968</v>
      </c>
      <c r="P83" s="70">
        <v>0.55169590000000002</v>
      </c>
      <c r="Q83" s="70">
        <v>22000.708024514199</v>
      </c>
      <c r="R83" s="72">
        <v>1999606507</v>
      </c>
      <c r="S83" s="72">
        <v>2431.54</v>
      </c>
      <c r="T83" s="72">
        <v>2500.71</v>
      </c>
      <c r="U83" s="70">
        <v>0.6315661571811424</v>
      </c>
      <c r="V83" s="171">
        <v>192</v>
      </c>
      <c r="W83" s="171">
        <v>0.40600000000000003</v>
      </c>
      <c r="X83" s="70">
        <v>4</v>
      </c>
      <c r="Y83" s="119">
        <v>13.3</v>
      </c>
      <c r="Z83" s="70">
        <v>10.4</v>
      </c>
      <c r="AA83" s="70">
        <v>330</v>
      </c>
      <c r="AB83" s="70">
        <v>2.1</v>
      </c>
      <c r="AC83" s="70">
        <v>10</v>
      </c>
      <c r="AD83" s="70">
        <v>29</v>
      </c>
      <c r="AE83" s="70">
        <v>216</v>
      </c>
      <c r="AF83" s="70">
        <v>61.4</v>
      </c>
      <c r="AG83" s="70">
        <v>0.85</v>
      </c>
      <c r="AH83" s="70">
        <v>0.33</v>
      </c>
      <c r="AI83" s="72">
        <v>6182.367824240855</v>
      </c>
      <c r="AJ83" s="72">
        <v>12220.538075808297</v>
      </c>
      <c r="AK83" s="72">
        <v>0</v>
      </c>
      <c r="AL83" s="72">
        <v>135072.20000000001</v>
      </c>
      <c r="AM83" s="72">
        <v>0</v>
      </c>
      <c r="AN83" s="72">
        <v>0</v>
      </c>
      <c r="AO83" s="72">
        <v>0</v>
      </c>
      <c r="AP83" s="70">
        <v>11.9</v>
      </c>
      <c r="AQ83" s="70">
        <v>23.4</v>
      </c>
      <c r="AR83" s="70">
        <v>3.9</v>
      </c>
      <c r="AS83" s="70">
        <v>-1.0873816013336182</v>
      </c>
      <c r="AT83" s="70">
        <v>27</v>
      </c>
      <c r="AU83" s="70">
        <v>25.7</v>
      </c>
      <c r="AV83" s="70">
        <v>23.246215780998387</v>
      </c>
      <c r="AW83" s="70">
        <v>25.7</v>
      </c>
      <c r="AX83" s="70">
        <v>83</v>
      </c>
      <c r="AY83" s="70">
        <v>32.799999999999997</v>
      </c>
      <c r="AZ83" s="70">
        <v>79.400000000000006</v>
      </c>
      <c r="BA83" s="72"/>
      <c r="BB83" s="72">
        <v>5489807</v>
      </c>
      <c r="BC83" s="72">
        <v>5255315.6017300002</v>
      </c>
      <c r="BD83" s="72">
        <v>178425379</v>
      </c>
      <c r="BE83" s="70">
        <v>0</v>
      </c>
      <c r="BF83" s="70">
        <v>1.3830680000000002</v>
      </c>
      <c r="BG83" s="70">
        <v>2.0016586666666667</v>
      </c>
    </row>
    <row r="84" spans="1:59" s="11" customFormat="1" x14ac:dyDescent="0.25">
      <c r="A84" s="15" t="s">
        <v>400</v>
      </c>
      <c r="B84" t="s">
        <v>14</v>
      </c>
      <c r="C84" s="118" t="s">
        <v>528</v>
      </c>
      <c r="D84" s="70">
        <v>1.6666666666666667</v>
      </c>
      <c r="E84" s="72">
        <v>3497060</v>
      </c>
      <c r="F84" s="72">
        <v>902603</v>
      </c>
      <c r="G84" s="72">
        <v>45181.796499030002</v>
      </c>
      <c r="H84" s="70">
        <v>0.03</v>
      </c>
      <c r="I84" s="72">
        <v>0</v>
      </c>
      <c r="J84" s="70">
        <v>0</v>
      </c>
      <c r="K84" s="72">
        <v>3</v>
      </c>
      <c r="L84" s="72">
        <v>212</v>
      </c>
      <c r="M84" s="70">
        <v>0.99199999999999999</v>
      </c>
      <c r="N84" s="70">
        <v>0.96499999999999997</v>
      </c>
      <c r="O84" s="70">
        <v>0.44319999999999998</v>
      </c>
      <c r="P84" s="70">
        <v>0.3113976</v>
      </c>
      <c r="Q84" s="70">
        <v>22000.708024514199</v>
      </c>
      <c r="R84" s="72">
        <v>1999606507</v>
      </c>
      <c r="S84" s="72">
        <v>2431.54</v>
      </c>
      <c r="T84" s="72">
        <v>2500.71</v>
      </c>
      <c r="U84" s="70">
        <v>0.6315661571811424</v>
      </c>
      <c r="V84" s="171">
        <v>82</v>
      </c>
      <c r="W84" s="171">
        <v>0.28600000000000003</v>
      </c>
      <c r="X84" s="70">
        <v>4</v>
      </c>
      <c r="Y84" s="119">
        <v>36.6</v>
      </c>
      <c r="Z84" s="70">
        <v>43.1</v>
      </c>
      <c r="AA84" s="70">
        <v>330</v>
      </c>
      <c r="AB84" s="70">
        <v>9.1999999999999993</v>
      </c>
      <c r="AC84" s="70">
        <v>141</v>
      </c>
      <c r="AD84" s="70">
        <v>10</v>
      </c>
      <c r="AE84" s="70">
        <v>216</v>
      </c>
      <c r="AF84" s="70">
        <v>61.4</v>
      </c>
      <c r="AG84" s="70">
        <v>0.58099999999999996</v>
      </c>
      <c r="AH84" s="70">
        <v>0.28999999999999998</v>
      </c>
      <c r="AI84" s="72">
        <v>8703.1609557828469</v>
      </c>
      <c r="AJ84" s="72">
        <v>217.94087741976847</v>
      </c>
      <c r="AK84" s="72">
        <v>0</v>
      </c>
      <c r="AL84" s="72">
        <v>147795.41999999998</v>
      </c>
      <c r="AM84" s="72">
        <v>0</v>
      </c>
      <c r="AN84" s="72">
        <v>0</v>
      </c>
      <c r="AO84" s="72">
        <v>0</v>
      </c>
      <c r="AP84" s="70">
        <v>8.1</v>
      </c>
      <c r="AQ84" s="70">
        <v>18.600000000000001</v>
      </c>
      <c r="AR84" s="70">
        <v>3.9</v>
      </c>
      <c r="AS84" s="70">
        <v>-1.0873816013336182</v>
      </c>
      <c r="AT84" s="70">
        <v>27</v>
      </c>
      <c r="AU84" s="70">
        <v>64.7</v>
      </c>
      <c r="AV84" s="70">
        <v>60.27522877879457</v>
      </c>
      <c r="AW84" s="70">
        <v>25.7</v>
      </c>
      <c r="AX84" s="70">
        <v>83</v>
      </c>
      <c r="AY84" s="70">
        <v>29.4</v>
      </c>
      <c r="AZ84" s="70">
        <v>61.1</v>
      </c>
      <c r="BA84" s="72"/>
      <c r="BB84" s="72">
        <v>7728216</v>
      </c>
      <c r="BC84" s="72">
        <v>8067336.8883699998</v>
      </c>
      <c r="BD84" s="72">
        <v>178425379</v>
      </c>
      <c r="BE84" s="70">
        <v>0</v>
      </c>
      <c r="BF84" s="70">
        <v>1.3830680000000002</v>
      </c>
      <c r="BG84" s="70">
        <v>2.0016586666666667</v>
      </c>
    </row>
    <row r="85" spans="1:59" s="11" customFormat="1" x14ac:dyDescent="0.25">
      <c r="A85" s="15" t="s">
        <v>402</v>
      </c>
      <c r="B85" t="s">
        <v>14</v>
      </c>
      <c r="C85" s="118" t="s">
        <v>530</v>
      </c>
      <c r="D85" s="70">
        <v>2</v>
      </c>
      <c r="E85" s="72">
        <v>4310315</v>
      </c>
      <c r="F85" s="72">
        <v>30838</v>
      </c>
      <c r="G85" s="72">
        <v>38112.164786575006</v>
      </c>
      <c r="H85" s="70">
        <v>0.06</v>
      </c>
      <c r="I85" s="72">
        <v>0</v>
      </c>
      <c r="J85" s="70">
        <v>0</v>
      </c>
      <c r="K85" s="72">
        <v>3</v>
      </c>
      <c r="L85" s="72">
        <v>4</v>
      </c>
      <c r="M85" s="70">
        <v>0.99199999999999999</v>
      </c>
      <c r="N85" s="70">
        <v>0.96499999999999997</v>
      </c>
      <c r="O85" s="70">
        <v>0.38119999999999998</v>
      </c>
      <c r="P85" s="70">
        <v>0.43418600000000002</v>
      </c>
      <c r="Q85" s="70">
        <v>22000.708024514199</v>
      </c>
      <c r="R85" s="72">
        <v>1999606507</v>
      </c>
      <c r="S85" s="72">
        <v>2431.54</v>
      </c>
      <c r="T85" s="72">
        <v>2500.71</v>
      </c>
      <c r="U85" s="70">
        <v>0.6315661571811424</v>
      </c>
      <c r="V85" s="171">
        <v>203</v>
      </c>
      <c r="W85" s="171">
        <v>0.26899999999999996</v>
      </c>
      <c r="X85" s="70">
        <v>4</v>
      </c>
      <c r="Y85" s="119">
        <v>21.9</v>
      </c>
      <c r="Z85" s="70">
        <v>24.1</v>
      </c>
      <c r="AA85" s="70">
        <v>330</v>
      </c>
      <c r="AB85" s="70">
        <v>1.3</v>
      </c>
      <c r="AC85" s="70">
        <v>704</v>
      </c>
      <c r="AD85" s="70">
        <v>73</v>
      </c>
      <c r="AE85" s="70">
        <v>216</v>
      </c>
      <c r="AF85" s="70">
        <v>61.4</v>
      </c>
      <c r="AG85" s="70">
        <v>0.81599999999999995</v>
      </c>
      <c r="AH85" s="70">
        <v>0.46</v>
      </c>
      <c r="AI85" s="72">
        <v>14598.81121660176</v>
      </c>
      <c r="AJ85" s="72">
        <v>586.48221343723401</v>
      </c>
      <c r="AK85" s="72">
        <v>0</v>
      </c>
      <c r="AL85" s="72">
        <v>384086.35000000009</v>
      </c>
      <c r="AM85" s="72">
        <v>0</v>
      </c>
      <c r="AN85" s="72">
        <v>0</v>
      </c>
      <c r="AO85" s="72">
        <v>0</v>
      </c>
      <c r="AP85" s="70">
        <v>8.3000000000000007</v>
      </c>
      <c r="AQ85" s="70">
        <v>18.7</v>
      </c>
      <c r="AR85" s="70">
        <v>3.9</v>
      </c>
      <c r="AS85" s="70">
        <v>-1.0873816013336182</v>
      </c>
      <c r="AT85" s="70">
        <v>27</v>
      </c>
      <c r="AU85" s="70">
        <v>46.8</v>
      </c>
      <c r="AV85" s="70">
        <v>49.452896883497175</v>
      </c>
      <c r="AW85" s="70">
        <v>25.7</v>
      </c>
      <c r="AX85" s="70">
        <v>83</v>
      </c>
      <c r="AY85" s="70">
        <v>55.1</v>
      </c>
      <c r="AZ85" s="70">
        <v>57.9</v>
      </c>
      <c r="BA85" s="72"/>
      <c r="BB85" s="72">
        <v>12114646</v>
      </c>
      <c r="BC85" s="72">
        <v>12384660.509</v>
      </c>
      <c r="BD85" s="72">
        <v>178425379</v>
      </c>
      <c r="BE85" s="70">
        <v>0</v>
      </c>
      <c r="BF85" s="70">
        <v>1.3830680000000002</v>
      </c>
      <c r="BG85" s="70">
        <v>2.0016586666666667</v>
      </c>
    </row>
    <row r="86" spans="1:59" s="11" customFormat="1" x14ac:dyDescent="0.25">
      <c r="A86" s="15" t="s">
        <v>404</v>
      </c>
      <c r="B86" t="s">
        <v>14</v>
      </c>
      <c r="C86" s="118" t="s">
        <v>532</v>
      </c>
      <c r="D86" s="70">
        <v>2</v>
      </c>
      <c r="E86" s="72">
        <v>2377927</v>
      </c>
      <c r="F86" s="72">
        <v>138276</v>
      </c>
      <c r="G86" s="72">
        <v>22988.662866704999</v>
      </c>
      <c r="H86" s="70">
        <v>0.03</v>
      </c>
      <c r="I86" s="72">
        <v>0</v>
      </c>
      <c r="J86" s="70">
        <v>0</v>
      </c>
      <c r="K86" s="72">
        <v>0</v>
      </c>
      <c r="L86" s="72">
        <v>4</v>
      </c>
      <c r="M86" s="70">
        <v>0.99199999999999999</v>
      </c>
      <c r="N86" s="70">
        <v>0.96499999999999997</v>
      </c>
      <c r="O86" s="70">
        <v>0.2364</v>
      </c>
      <c r="P86" s="70">
        <v>0.51975660000000001</v>
      </c>
      <c r="Q86" s="70">
        <v>22000.708024514199</v>
      </c>
      <c r="R86" s="72">
        <v>1999606507</v>
      </c>
      <c r="S86" s="72">
        <v>2431.54</v>
      </c>
      <c r="T86" s="72">
        <v>2500.71</v>
      </c>
      <c r="U86" s="70">
        <v>0.6315661571811424</v>
      </c>
      <c r="V86" s="171">
        <v>135</v>
      </c>
      <c r="W86" s="171">
        <v>0.33899999999999997</v>
      </c>
      <c r="X86" s="70">
        <v>4</v>
      </c>
      <c r="Y86" s="119">
        <v>20.149999999999999</v>
      </c>
      <c r="Z86" s="70">
        <v>21.1</v>
      </c>
      <c r="AA86" s="70">
        <v>330</v>
      </c>
      <c r="AB86" s="70">
        <v>0.7</v>
      </c>
      <c r="AC86" s="70">
        <v>0</v>
      </c>
      <c r="AD86" s="70">
        <v>44</v>
      </c>
      <c r="AE86" s="70">
        <v>216</v>
      </c>
      <c r="AF86" s="70">
        <v>61.4</v>
      </c>
      <c r="AG86" s="70">
        <v>0.82299999999999995</v>
      </c>
      <c r="AH86" s="70">
        <v>0.4</v>
      </c>
      <c r="AI86" s="72">
        <v>8225.7820451159787</v>
      </c>
      <c r="AJ86" s="72">
        <v>293.43096299370904</v>
      </c>
      <c r="AK86" s="72">
        <v>0</v>
      </c>
      <c r="AL86" s="72">
        <v>360292.98000000004</v>
      </c>
      <c r="AM86" s="72">
        <v>0</v>
      </c>
      <c r="AN86" s="72">
        <v>0</v>
      </c>
      <c r="AO86" s="72">
        <v>0</v>
      </c>
      <c r="AP86" s="70">
        <v>10.3</v>
      </c>
      <c r="AQ86" s="70">
        <v>20.6</v>
      </c>
      <c r="AR86" s="70">
        <v>3.9</v>
      </c>
      <c r="AS86" s="70">
        <v>-1.0873816013336182</v>
      </c>
      <c r="AT86" s="70">
        <v>27</v>
      </c>
      <c r="AU86" s="70">
        <v>30</v>
      </c>
      <c r="AV86" s="70">
        <v>23.292786421499294</v>
      </c>
      <c r="AW86" s="70">
        <v>25.7</v>
      </c>
      <c r="AX86" s="70">
        <v>83</v>
      </c>
      <c r="AY86" s="70">
        <v>28.2</v>
      </c>
      <c r="AZ86" s="70">
        <v>60.8</v>
      </c>
      <c r="BA86" s="72"/>
      <c r="BB86" s="72">
        <v>7304314</v>
      </c>
      <c r="BC86" s="72">
        <v>7447594.4475199999</v>
      </c>
      <c r="BD86" s="72">
        <v>178425379</v>
      </c>
      <c r="BE86" s="70">
        <v>0</v>
      </c>
      <c r="BF86" s="70">
        <v>1.3830680000000002</v>
      </c>
      <c r="BG86" s="70">
        <v>2.0016586666666667</v>
      </c>
    </row>
    <row r="87" spans="1:59" s="11" customFormat="1" x14ac:dyDescent="0.25">
      <c r="A87" s="15" t="s">
        <v>401</v>
      </c>
      <c r="B87" t="s">
        <v>14</v>
      </c>
      <c r="C87" s="118" t="s">
        <v>529</v>
      </c>
      <c r="D87" s="70">
        <v>1.3333333333333333</v>
      </c>
      <c r="E87" s="72">
        <v>1455059</v>
      </c>
      <c r="F87" s="72">
        <v>781443</v>
      </c>
      <c r="G87" s="72">
        <v>49763.496583475011</v>
      </c>
      <c r="H87" s="70">
        <v>0.03</v>
      </c>
      <c r="I87" s="72">
        <v>0</v>
      </c>
      <c r="J87" s="70">
        <v>0</v>
      </c>
      <c r="K87" s="72">
        <v>0</v>
      </c>
      <c r="L87" s="72">
        <v>7</v>
      </c>
      <c r="M87" s="70">
        <v>0.99199999999999999</v>
      </c>
      <c r="N87" s="70">
        <v>0.96499999999999997</v>
      </c>
      <c r="O87" s="70">
        <v>0.21840000000000001</v>
      </c>
      <c r="P87" s="70">
        <v>0.55281199999999997</v>
      </c>
      <c r="Q87" s="70">
        <v>22000.708024514199</v>
      </c>
      <c r="R87" s="72">
        <v>1999606507</v>
      </c>
      <c r="S87" s="72">
        <v>2431.54</v>
      </c>
      <c r="T87" s="72">
        <v>2500.71</v>
      </c>
      <c r="U87" s="70">
        <v>0.6315661571811424</v>
      </c>
      <c r="V87" s="171">
        <v>174</v>
      </c>
      <c r="W87" s="171">
        <v>0.33500000000000002</v>
      </c>
      <c r="X87" s="70">
        <v>4</v>
      </c>
      <c r="Y87" s="119">
        <v>15.75</v>
      </c>
      <c r="Z87" s="70">
        <v>25.5</v>
      </c>
      <c r="AA87" s="70">
        <v>330</v>
      </c>
      <c r="AB87" s="70">
        <v>0.8</v>
      </c>
      <c r="AC87" s="70">
        <v>150</v>
      </c>
      <c r="AD87" s="70">
        <v>85</v>
      </c>
      <c r="AE87" s="70">
        <v>216</v>
      </c>
      <c r="AF87" s="70">
        <v>61.4</v>
      </c>
      <c r="AG87" s="70">
        <v>0.70399999999999996</v>
      </c>
      <c r="AH87" s="70">
        <v>0.43</v>
      </c>
      <c r="AI87" s="72">
        <v>4578.0421536625508</v>
      </c>
      <c r="AJ87" s="72">
        <v>163.3084016093762</v>
      </c>
      <c r="AK87" s="72">
        <v>29.213564455698439</v>
      </c>
      <c r="AL87" s="72">
        <v>64462.36</v>
      </c>
      <c r="AM87" s="72">
        <v>0</v>
      </c>
      <c r="AN87" s="72">
        <v>0</v>
      </c>
      <c r="AO87" s="72">
        <v>0</v>
      </c>
      <c r="AP87" s="70">
        <v>9.3000000000000007</v>
      </c>
      <c r="AQ87" s="70">
        <v>19.2</v>
      </c>
      <c r="AR87" s="70">
        <v>3.9</v>
      </c>
      <c r="AS87" s="70">
        <v>-1.0873816013336182</v>
      </c>
      <c r="AT87" s="70">
        <v>27</v>
      </c>
      <c r="AU87" s="70">
        <v>41.4</v>
      </c>
      <c r="AV87" s="70">
        <v>21.518718662952644</v>
      </c>
      <c r="AW87" s="70">
        <v>25.7</v>
      </c>
      <c r="AX87" s="70">
        <v>83</v>
      </c>
      <c r="AY87" s="70">
        <v>30.5</v>
      </c>
      <c r="AZ87" s="70">
        <v>55.3</v>
      </c>
      <c r="BA87" s="72"/>
      <c r="BB87" s="72">
        <v>4065201</v>
      </c>
      <c r="BC87" s="72">
        <v>4127293.8554500001</v>
      </c>
      <c r="BD87" s="72">
        <v>178425379</v>
      </c>
      <c r="BE87" s="70">
        <v>0</v>
      </c>
      <c r="BF87" s="70">
        <v>1.3830680000000002</v>
      </c>
      <c r="BG87" s="70">
        <v>2.0016586666666667</v>
      </c>
    </row>
    <row r="88" spans="1:59" s="11" customFormat="1" x14ac:dyDescent="0.25">
      <c r="A88" s="15" t="s">
        <v>403</v>
      </c>
      <c r="B88" t="s">
        <v>14</v>
      </c>
      <c r="C88" s="118" t="s">
        <v>531</v>
      </c>
      <c r="D88" s="70" t="s">
        <v>101</v>
      </c>
      <c r="E88" s="72">
        <v>1927153</v>
      </c>
      <c r="F88" s="72">
        <v>2804</v>
      </c>
      <c r="G88" s="72">
        <v>31903.127404585503</v>
      </c>
      <c r="H88" s="70">
        <v>0.06</v>
      </c>
      <c r="I88" s="72">
        <v>0</v>
      </c>
      <c r="J88" s="70">
        <v>0</v>
      </c>
      <c r="K88" s="72">
        <v>3</v>
      </c>
      <c r="L88" s="72">
        <v>116</v>
      </c>
      <c r="M88" s="70">
        <v>0.99199999999999999</v>
      </c>
      <c r="N88" s="70">
        <v>0.96499999999999997</v>
      </c>
      <c r="O88" s="70">
        <v>0.40570000000000001</v>
      </c>
      <c r="P88" s="70">
        <v>0.1129368</v>
      </c>
      <c r="Q88" s="70">
        <v>22000.708024514199</v>
      </c>
      <c r="R88" s="72">
        <v>1999606507</v>
      </c>
      <c r="S88" s="72">
        <v>2431.54</v>
      </c>
      <c r="T88" s="72">
        <v>2500.71</v>
      </c>
      <c r="U88" s="70">
        <v>0.6315661571811424</v>
      </c>
      <c r="V88" s="171">
        <v>75</v>
      </c>
      <c r="W88" s="171">
        <v>0.11900000000000001</v>
      </c>
      <c r="X88" s="70">
        <v>4</v>
      </c>
      <c r="Y88" s="119">
        <v>51.05</v>
      </c>
      <c r="Z88" s="70">
        <v>65</v>
      </c>
      <c r="AA88" s="70">
        <v>330</v>
      </c>
      <c r="AB88" s="70">
        <v>1.4</v>
      </c>
      <c r="AC88" s="70">
        <v>0</v>
      </c>
      <c r="AD88" s="70">
        <v>47</v>
      </c>
      <c r="AE88" s="70">
        <v>216</v>
      </c>
      <c r="AF88" s="70">
        <v>61.4</v>
      </c>
      <c r="AG88" s="70">
        <v>0.48599999999999999</v>
      </c>
      <c r="AH88" s="70">
        <v>0.34</v>
      </c>
      <c r="AI88" s="72">
        <v>0</v>
      </c>
      <c r="AJ88" s="72">
        <v>201.76139239803109</v>
      </c>
      <c r="AK88" s="72">
        <v>4395.9919528529072</v>
      </c>
      <c r="AL88" s="72" t="s">
        <v>101</v>
      </c>
      <c r="AM88" s="72">
        <v>0</v>
      </c>
      <c r="AN88" s="72">
        <v>0</v>
      </c>
      <c r="AO88" s="72">
        <v>0</v>
      </c>
      <c r="AP88" s="70">
        <v>3.5</v>
      </c>
      <c r="AQ88" s="70">
        <v>8.5</v>
      </c>
      <c r="AR88" s="70">
        <v>3.9</v>
      </c>
      <c r="AS88" s="70">
        <v>-1.0873816013336182</v>
      </c>
      <c r="AT88" s="70">
        <v>27</v>
      </c>
      <c r="AU88" s="70">
        <v>50.2</v>
      </c>
      <c r="AV88" s="70">
        <v>77.829701060752157</v>
      </c>
      <c r="AW88" s="70">
        <v>25.7</v>
      </c>
      <c r="AX88" s="70">
        <v>83</v>
      </c>
      <c r="AY88" s="70">
        <v>21.7</v>
      </c>
      <c r="AZ88" s="70">
        <v>70.2</v>
      </c>
      <c r="BA88" s="72"/>
      <c r="BB88" s="72">
        <v>4167676</v>
      </c>
      <c r="BC88" s="72">
        <v>4117927.9409599998</v>
      </c>
      <c r="BD88" s="72">
        <v>178425379</v>
      </c>
      <c r="BE88" s="70">
        <v>0</v>
      </c>
      <c r="BF88" s="70">
        <v>1.3830680000000002</v>
      </c>
      <c r="BG88" s="70">
        <v>2.0016586666666667</v>
      </c>
    </row>
    <row r="89" spans="1:59" s="11" customFormat="1" x14ac:dyDescent="0.25">
      <c r="A89" s="15" t="s">
        <v>405</v>
      </c>
      <c r="B89" t="s">
        <v>14</v>
      </c>
      <c r="C89" s="118" t="s">
        <v>533</v>
      </c>
      <c r="D89" s="70" t="s">
        <v>101</v>
      </c>
      <c r="E89" s="72">
        <v>658365</v>
      </c>
      <c r="F89" s="72">
        <v>265556</v>
      </c>
      <c r="G89" s="72">
        <v>12142.123293281502</v>
      </c>
      <c r="H89" s="70">
        <v>0.06</v>
      </c>
      <c r="I89" s="72">
        <v>0</v>
      </c>
      <c r="J89" s="70">
        <v>0</v>
      </c>
      <c r="K89" s="72">
        <v>3</v>
      </c>
      <c r="L89" s="72">
        <v>7</v>
      </c>
      <c r="M89" s="70">
        <v>0.99199999999999999</v>
      </c>
      <c r="N89" s="70">
        <v>0.96499999999999997</v>
      </c>
      <c r="O89" s="70">
        <v>0.43159999999999998</v>
      </c>
      <c r="P89" s="70">
        <v>9.9420900000000006E-2</v>
      </c>
      <c r="Q89" s="70">
        <v>22000.708024514199</v>
      </c>
      <c r="R89" s="72">
        <v>1999606507</v>
      </c>
      <c r="S89" s="72">
        <v>2431.54</v>
      </c>
      <c r="T89" s="72">
        <v>2500.71</v>
      </c>
      <c r="U89" s="70">
        <v>0.6315661571811424</v>
      </c>
      <c r="V89" s="171">
        <v>45</v>
      </c>
      <c r="W89" s="171">
        <v>0.17199999999999999</v>
      </c>
      <c r="X89" s="70">
        <v>4</v>
      </c>
      <c r="Y89" s="119">
        <v>59.95</v>
      </c>
      <c r="Z89" s="70">
        <v>66.900000000000006</v>
      </c>
      <c r="AA89" s="70">
        <v>330</v>
      </c>
      <c r="AB89" s="70">
        <v>1.4</v>
      </c>
      <c r="AC89" s="70">
        <v>1308</v>
      </c>
      <c r="AD89" s="70">
        <v>7</v>
      </c>
      <c r="AE89" s="70">
        <v>216</v>
      </c>
      <c r="AF89" s="70">
        <v>61.4</v>
      </c>
      <c r="AG89" s="70">
        <v>0.42899999999999999</v>
      </c>
      <c r="AH89" s="70">
        <v>0.35</v>
      </c>
      <c r="AI89" s="72">
        <v>0</v>
      </c>
      <c r="AJ89" s="72">
        <v>85.316702834878654</v>
      </c>
      <c r="AK89" s="72">
        <v>1579.7408813810428</v>
      </c>
      <c r="AL89" s="72" t="s">
        <v>101</v>
      </c>
      <c r="AM89" s="72">
        <v>0</v>
      </c>
      <c r="AN89" s="72">
        <v>0</v>
      </c>
      <c r="AO89" s="72">
        <v>0</v>
      </c>
      <c r="AP89" s="70">
        <v>5.9</v>
      </c>
      <c r="AQ89" s="70">
        <v>8.5</v>
      </c>
      <c r="AR89" s="70">
        <v>3.9</v>
      </c>
      <c r="AS89" s="70">
        <v>-1.0873816013336182</v>
      </c>
      <c r="AT89" s="70">
        <v>27</v>
      </c>
      <c r="AU89" s="70">
        <v>71.8</v>
      </c>
      <c r="AV89" s="70">
        <v>74.545287356321836</v>
      </c>
      <c r="AW89" s="70">
        <v>25.7</v>
      </c>
      <c r="AX89" s="70">
        <v>83</v>
      </c>
      <c r="AY89" s="70">
        <v>22.5</v>
      </c>
      <c r="AZ89" s="70">
        <v>85.8</v>
      </c>
      <c r="BA89" s="72"/>
      <c r="BB89" s="72">
        <v>3025343</v>
      </c>
      <c r="BC89" s="72">
        <v>3001978.7613499998</v>
      </c>
      <c r="BD89" s="72">
        <v>178425379</v>
      </c>
      <c r="BE89" s="70">
        <v>0</v>
      </c>
      <c r="BF89" s="70">
        <v>1.3830680000000002</v>
      </c>
      <c r="BG89" s="70">
        <v>2.0016586666666667</v>
      </c>
    </row>
    <row r="90" spans="1:59" s="11" customFormat="1" x14ac:dyDescent="0.25">
      <c r="A90" s="15" t="s">
        <v>406</v>
      </c>
      <c r="B90" t="s">
        <v>14</v>
      </c>
      <c r="C90" s="118" t="s">
        <v>534</v>
      </c>
      <c r="D90" s="70" t="s">
        <v>101</v>
      </c>
      <c r="E90" s="72">
        <v>649550</v>
      </c>
      <c r="F90" s="72">
        <v>188712</v>
      </c>
      <c r="G90" s="72">
        <v>116377.74494595001</v>
      </c>
      <c r="H90" s="70">
        <v>0.06</v>
      </c>
      <c r="I90" s="72">
        <v>0</v>
      </c>
      <c r="J90" s="70">
        <v>0</v>
      </c>
      <c r="K90" s="72">
        <v>0</v>
      </c>
      <c r="L90" s="72">
        <v>27</v>
      </c>
      <c r="M90" s="70">
        <v>0.99199999999999999</v>
      </c>
      <c r="N90" s="70">
        <v>0.96499999999999997</v>
      </c>
      <c r="O90" s="70">
        <v>0.67159999999999997</v>
      </c>
      <c r="P90" s="70">
        <v>3.4840099999999999E-2</v>
      </c>
      <c r="Q90" s="70">
        <v>22000.708024514199</v>
      </c>
      <c r="R90" s="72">
        <v>1999606507</v>
      </c>
      <c r="S90" s="72">
        <v>2431.54</v>
      </c>
      <c r="T90" s="72">
        <v>2500.71</v>
      </c>
      <c r="U90" s="70">
        <v>0.6315661571811424</v>
      </c>
      <c r="V90" s="171">
        <v>50</v>
      </c>
      <c r="W90" s="171">
        <v>9.6999999999999989E-2</v>
      </c>
      <c r="X90" s="70">
        <v>4</v>
      </c>
      <c r="Y90" s="119">
        <v>86.9</v>
      </c>
      <c r="Z90" s="70">
        <v>88</v>
      </c>
      <c r="AA90" s="70">
        <v>330</v>
      </c>
      <c r="AB90" s="70">
        <v>2.2000000000000002</v>
      </c>
      <c r="AC90" s="70">
        <v>36</v>
      </c>
      <c r="AD90" s="70">
        <v>307</v>
      </c>
      <c r="AE90" s="70">
        <v>216</v>
      </c>
      <c r="AF90" s="70">
        <v>61.4</v>
      </c>
      <c r="AG90" s="70">
        <v>0.49099999999999999</v>
      </c>
      <c r="AH90" s="70">
        <v>0.11</v>
      </c>
      <c r="AI90" s="72">
        <v>0</v>
      </c>
      <c r="AJ90" s="72">
        <v>705.40795821517008</v>
      </c>
      <c r="AK90" s="72">
        <v>89.483924243379136</v>
      </c>
      <c r="AL90" s="72" t="s">
        <v>101</v>
      </c>
      <c r="AM90" s="72">
        <v>0</v>
      </c>
      <c r="AN90" s="72">
        <v>0</v>
      </c>
      <c r="AO90" s="72">
        <v>0</v>
      </c>
      <c r="AP90" s="70">
        <v>5.0999999999999996</v>
      </c>
      <c r="AQ90" s="70">
        <v>9.6999999999999993</v>
      </c>
      <c r="AR90" s="70">
        <v>3.9</v>
      </c>
      <c r="AS90" s="70">
        <v>-1.0873816013336182</v>
      </c>
      <c r="AT90" s="70">
        <v>27</v>
      </c>
      <c r="AU90" s="70">
        <v>99.1</v>
      </c>
      <c r="AV90" s="70">
        <v>91.188186813186817</v>
      </c>
      <c r="AW90" s="70">
        <v>25.7</v>
      </c>
      <c r="AX90" s="70">
        <v>83</v>
      </c>
      <c r="AY90" s="70">
        <v>44</v>
      </c>
      <c r="AZ90" s="70">
        <v>93.6</v>
      </c>
      <c r="BA90" s="72"/>
      <c r="BB90" s="72">
        <v>12452097</v>
      </c>
      <c r="BC90" s="72">
        <v>11033736.037</v>
      </c>
      <c r="BD90" s="72">
        <v>178425379</v>
      </c>
      <c r="BE90" s="70">
        <v>0</v>
      </c>
      <c r="BF90" s="70">
        <v>1.3830680000000002</v>
      </c>
      <c r="BG90" s="70">
        <v>2.0016586666666667</v>
      </c>
    </row>
    <row r="91" spans="1:59" s="11" customFormat="1" x14ac:dyDescent="0.25">
      <c r="A91" s="15" t="s">
        <v>407</v>
      </c>
      <c r="B91" t="s">
        <v>14</v>
      </c>
      <c r="C91" s="118" t="s">
        <v>535</v>
      </c>
      <c r="D91" s="70" t="s">
        <v>101</v>
      </c>
      <c r="E91" s="72">
        <v>276496</v>
      </c>
      <c r="F91" s="72">
        <v>567721</v>
      </c>
      <c r="G91" s="72">
        <v>15639.1032637715</v>
      </c>
      <c r="H91" s="70">
        <v>0.15</v>
      </c>
      <c r="I91" s="72">
        <v>0</v>
      </c>
      <c r="J91" s="70">
        <v>0</v>
      </c>
      <c r="K91" s="72">
        <v>3</v>
      </c>
      <c r="L91" s="72">
        <v>266</v>
      </c>
      <c r="M91" s="70">
        <v>0.99199999999999999</v>
      </c>
      <c r="N91" s="70">
        <v>0.96499999999999997</v>
      </c>
      <c r="O91" s="70">
        <v>0.39829999999999999</v>
      </c>
      <c r="P91" s="70">
        <v>0.25147750000000002</v>
      </c>
      <c r="Q91" s="70">
        <v>22000.708024514199</v>
      </c>
      <c r="R91" s="72">
        <v>1999606507</v>
      </c>
      <c r="S91" s="72">
        <v>2431.54</v>
      </c>
      <c r="T91" s="72">
        <v>2500.71</v>
      </c>
      <c r="U91" s="70">
        <v>0.6315661571811424</v>
      </c>
      <c r="V91" s="171">
        <v>121</v>
      </c>
      <c r="W91" s="171">
        <v>0.14199999999999999</v>
      </c>
      <c r="X91" s="70">
        <v>4</v>
      </c>
      <c r="Y91" s="119">
        <v>45.65</v>
      </c>
      <c r="Z91" s="70">
        <v>49.7</v>
      </c>
      <c r="AA91" s="70">
        <v>330</v>
      </c>
      <c r="AB91" s="70">
        <v>8.1</v>
      </c>
      <c r="AC91" s="70">
        <v>131</v>
      </c>
      <c r="AD91" s="70">
        <v>30</v>
      </c>
      <c r="AE91" s="70">
        <v>216</v>
      </c>
      <c r="AF91" s="70">
        <v>61.4</v>
      </c>
      <c r="AG91" s="70">
        <v>0.78900000000000003</v>
      </c>
      <c r="AH91" s="70">
        <v>0.41</v>
      </c>
      <c r="AI91" s="72">
        <v>0</v>
      </c>
      <c r="AJ91" s="72">
        <v>159.11719490604887</v>
      </c>
      <c r="AK91" s="72">
        <v>0</v>
      </c>
      <c r="AL91" s="72" t="s">
        <v>101</v>
      </c>
      <c r="AM91" s="72">
        <v>0</v>
      </c>
      <c r="AN91" s="72">
        <v>0</v>
      </c>
      <c r="AO91" s="72">
        <v>0</v>
      </c>
      <c r="AP91" s="70">
        <v>3.9</v>
      </c>
      <c r="AQ91" s="70">
        <v>8.5</v>
      </c>
      <c r="AR91" s="70">
        <v>3.9</v>
      </c>
      <c r="AS91" s="70">
        <v>-1.0873816013336182</v>
      </c>
      <c r="AT91" s="70">
        <v>27</v>
      </c>
      <c r="AU91" s="70">
        <v>31.5</v>
      </c>
      <c r="AV91" s="70">
        <v>66.688356164383563</v>
      </c>
      <c r="AW91" s="70">
        <v>25.7</v>
      </c>
      <c r="AX91" s="70">
        <v>83</v>
      </c>
      <c r="AY91" s="70">
        <v>27</v>
      </c>
      <c r="AZ91" s="70">
        <v>54.8</v>
      </c>
      <c r="BA91" s="72"/>
      <c r="BB91" s="72">
        <v>2327195</v>
      </c>
      <c r="BC91" s="72">
        <v>2283689.6886300002</v>
      </c>
      <c r="BD91" s="72">
        <v>178425379</v>
      </c>
      <c r="BE91" s="70">
        <v>0</v>
      </c>
      <c r="BF91" s="70">
        <v>1.3830680000000002</v>
      </c>
      <c r="BG91" s="70">
        <v>2.0016586666666667</v>
      </c>
    </row>
    <row r="92" spans="1:59" s="11" customFormat="1" x14ac:dyDescent="0.25">
      <c r="A92" s="15" t="s">
        <v>13</v>
      </c>
      <c r="B92" t="s">
        <v>14</v>
      </c>
      <c r="C92" s="118" t="s">
        <v>536</v>
      </c>
      <c r="D92" s="70">
        <v>1.3333333333333333</v>
      </c>
      <c r="E92" s="72">
        <v>414946</v>
      </c>
      <c r="F92" s="72">
        <v>1445979</v>
      </c>
      <c r="G92" s="72">
        <v>31563.033695101003</v>
      </c>
      <c r="H92" s="70">
        <v>0.06</v>
      </c>
      <c r="I92" s="72">
        <v>0</v>
      </c>
      <c r="J92" s="70">
        <v>0</v>
      </c>
      <c r="K92" s="72">
        <v>3</v>
      </c>
      <c r="L92" s="72">
        <v>5</v>
      </c>
      <c r="M92" s="70">
        <v>0.99199999999999999</v>
      </c>
      <c r="N92" s="70">
        <v>0.96499999999999997</v>
      </c>
      <c r="O92" s="70">
        <v>0.3256</v>
      </c>
      <c r="P92" s="70">
        <v>0.32363500000000001</v>
      </c>
      <c r="Q92" s="70">
        <v>22000.708024514199</v>
      </c>
      <c r="R92" s="72">
        <v>1999606507</v>
      </c>
      <c r="S92" s="72">
        <v>2431.54</v>
      </c>
      <c r="T92" s="72">
        <v>2500.71</v>
      </c>
      <c r="U92" s="70">
        <v>0.6315661571811424</v>
      </c>
      <c r="V92" s="171">
        <v>149</v>
      </c>
      <c r="W92" s="171">
        <v>0.17300000000000001</v>
      </c>
      <c r="X92" s="70">
        <v>4</v>
      </c>
      <c r="Y92" s="119">
        <v>28.15</v>
      </c>
      <c r="Z92" s="70">
        <v>31.2</v>
      </c>
      <c r="AA92" s="70">
        <v>330</v>
      </c>
      <c r="AB92" s="70">
        <v>1.2</v>
      </c>
      <c r="AC92" s="70">
        <v>0</v>
      </c>
      <c r="AD92" s="70">
        <v>103</v>
      </c>
      <c r="AE92" s="70">
        <v>216</v>
      </c>
      <c r="AF92" s="70">
        <v>61.4</v>
      </c>
      <c r="AG92" s="70">
        <v>0.59699999999999998</v>
      </c>
      <c r="AH92" s="70">
        <v>0.38</v>
      </c>
      <c r="AI92" s="72">
        <v>5584.2201642406153</v>
      </c>
      <c r="AJ92" s="72">
        <v>199.20088951723605</v>
      </c>
      <c r="AK92" s="72">
        <v>35.634223151995648</v>
      </c>
      <c r="AL92" s="72">
        <v>0</v>
      </c>
      <c r="AM92" s="72">
        <v>0</v>
      </c>
      <c r="AN92" s="72">
        <v>0</v>
      </c>
      <c r="AO92" s="72">
        <v>0</v>
      </c>
      <c r="AP92" s="70">
        <v>6.1</v>
      </c>
      <c r="AQ92" s="70">
        <v>15.5</v>
      </c>
      <c r="AR92" s="70">
        <v>3.9</v>
      </c>
      <c r="AS92" s="70">
        <v>-1.0873816013336182</v>
      </c>
      <c r="AT92" s="70">
        <v>27</v>
      </c>
      <c r="AU92" s="70">
        <v>55</v>
      </c>
      <c r="AV92" s="70">
        <v>40.834720295885347</v>
      </c>
      <c r="AW92" s="70">
        <v>25.7</v>
      </c>
      <c r="AX92" s="70">
        <v>83</v>
      </c>
      <c r="AY92" s="70">
        <v>33.1</v>
      </c>
      <c r="AZ92" s="70">
        <v>52.9</v>
      </c>
      <c r="BA92" s="72"/>
      <c r="BB92" s="72">
        <v>4958665</v>
      </c>
      <c r="BC92" s="72">
        <v>5102564.3957099998</v>
      </c>
      <c r="BD92" s="72">
        <v>178425379</v>
      </c>
      <c r="BE92" s="70">
        <v>0</v>
      </c>
      <c r="BF92" s="70">
        <v>1.3830680000000002</v>
      </c>
      <c r="BG92" s="70">
        <v>2.0016586666666667</v>
      </c>
    </row>
    <row r="93" spans="1:59" s="11" customFormat="1" x14ac:dyDescent="0.25">
      <c r="A93" s="15" t="s">
        <v>408</v>
      </c>
      <c r="B93" t="s">
        <v>14</v>
      </c>
      <c r="C93" s="118" t="s">
        <v>537</v>
      </c>
      <c r="D93" s="70">
        <v>0</v>
      </c>
      <c r="E93" s="72">
        <v>2342644</v>
      </c>
      <c r="F93" s="72">
        <v>529949</v>
      </c>
      <c r="G93" s="72">
        <v>14487.3453513445</v>
      </c>
      <c r="H93" s="70">
        <v>0.09</v>
      </c>
      <c r="I93" s="72">
        <v>0</v>
      </c>
      <c r="J93" s="70">
        <v>0</v>
      </c>
      <c r="K93" s="72">
        <v>3</v>
      </c>
      <c r="L93" s="72">
        <v>11</v>
      </c>
      <c r="M93" s="70">
        <v>0.99199999999999999</v>
      </c>
      <c r="N93" s="70">
        <v>0.96499999999999997</v>
      </c>
      <c r="O93" s="70">
        <v>0.5393</v>
      </c>
      <c r="P93" s="70">
        <v>0.1120341</v>
      </c>
      <c r="Q93" s="70">
        <v>22000.708024514199</v>
      </c>
      <c r="R93" s="72">
        <v>1999606507</v>
      </c>
      <c r="S93" s="72">
        <v>2431.54</v>
      </c>
      <c r="T93" s="72">
        <v>2500.71</v>
      </c>
      <c r="U93" s="70">
        <v>0.6315661571811424</v>
      </c>
      <c r="V93" s="171">
        <v>66</v>
      </c>
      <c r="W93" s="171">
        <v>0.13900000000000001</v>
      </c>
      <c r="X93" s="70">
        <v>4</v>
      </c>
      <c r="Y93" s="119">
        <v>61.599999999999994</v>
      </c>
      <c r="Z93" s="70">
        <v>58.7</v>
      </c>
      <c r="AA93" s="70">
        <v>330</v>
      </c>
      <c r="AB93" s="70">
        <v>0.6</v>
      </c>
      <c r="AC93" s="70">
        <v>0</v>
      </c>
      <c r="AD93" s="70">
        <v>165</v>
      </c>
      <c r="AE93" s="70">
        <v>216</v>
      </c>
      <c r="AF93" s="70">
        <v>61.4</v>
      </c>
      <c r="AG93" s="70">
        <v>0.52700000000000002</v>
      </c>
      <c r="AH93" s="70">
        <v>0.28000000000000003</v>
      </c>
      <c r="AI93" s="72">
        <v>0</v>
      </c>
      <c r="AJ93" s="72">
        <v>40.031709049483069</v>
      </c>
      <c r="AK93" s="72">
        <v>0</v>
      </c>
      <c r="AL93" s="72" t="s">
        <v>101</v>
      </c>
      <c r="AM93" s="72">
        <v>0</v>
      </c>
      <c r="AN93" s="72">
        <v>0</v>
      </c>
      <c r="AO93" s="72">
        <v>0</v>
      </c>
      <c r="AP93" s="70">
        <v>6.5</v>
      </c>
      <c r="AQ93" s="70">
        <v>9.6999999999999993</v>
      </c>
      <c r="AR93" s="70">
        <v>3.9</v>
      </c>
      <c r="AS93" s="70">
        <v>-1.0873816013336182</v>
      </c>
      <c r="AT93" s="70">
        <v>27</v>
      </c>
      <c r="AU93" s="70">
        <v>75.8</v>
      </c>
      <c r="AV93" s="70">
        <v>75.015390813859796</v>
      </c>
      <c r="AW93" s="70">
        <v>25.7</v>
      </c>
      <c r="AX93" s="70">
        <v>83</v>
      </c>
      <c r="AY93" s="70">
        <v>31.5</v>
      </c>
      <c r="AZ93" s="70">
        <v>88.6</v>
      </c>
      <c r="BA93" s="72"/>
      <c r="BB93" s="72">
        <v>4858969</v>
      </c>
      <c r="BC93" s="72">
        <v>5679405.0544499997</v>
      </c>
      <c r="BD93" s="72">
        <v>178425379</v>
      </c>
      <c r="BE93" s="70">
        <v>0</v>
      </c>
      <c r="BF93" s="70">
        <v>1.3830680000000002</v>
      </c>
      <c r="BG93" s="70">
        <v>2.0016586666666667</v>
      </c>
    </row>
    <row r="94" spans="1:59" s="11" customFormat="1" x14ac:dyDescent="0.25">
      <c r="A94" s="15" t="s">
        <v>409</v>
      </c>
      <c r="B94" t="s">
        <v>14</v>
      </c>
      <c r="C94" s="118" t="s">
        <v>538</v>
      </c>
      <c r="D94" s="70">
        <v>0</v>
      </c>
      <c r="E94" s="72">
        <v>2167991</v>
      </c>
      <c r="F94" s="72">
        <v>1412488</v>
      </c>
      <c r="G94" s="72">
        <v>14946.406269018</v>
      </c>
      <c r="H94" s="70">
        <v>0.06</v>
      </c>
      <c r="I94" s="72">
        <v>0</v>
      </c>
      <c r="J94" s="70">
        <v>0</v>
      </c>
      <c r="K94" s="72">
        <v>3</v>
      </c>
      <c r="L94" s="72">
        <v>15</v>
      </c>
      <c r="M94" s="70">
        <v>0.99199999999999999</v>
      </c>
      <c r="N94" s="70">
        <v>0.96499999999999997</v>
      </c>
      <c r="O94" s="70">
        <v>0.4768</v>
      </c>
      <c r="P94" s="70">
        <v>0.126691</v>
      </c>
      <c r="Q94" s="70">
        <v>22000.708024514199</v>
      </c>
      <c r="R94" s="72">
        <v>1999606507</v>
      </c>
      <c r="S94" s="72">
        <v>2431.54</v>
      </c>
      <c r="T94" s="72">
        <v>2500.71</v>
      </c>
      <c r="U94" s="70">
        <v>0.6315661571811424</v>
      </c>
      <c r="V94" s="171">
        <v>67</v>
      </c>
      <c r="W94" s="171">
        <v>0.153</v>
      </c>
      <c r="X94" s="70">
        <v>4</v>
      </c>
      <c r="Y94" s="119">
        <v>71.300000000000011</v>
      </c>
      <c r="Z94" s="70">
        <v>72.2</v>
      </c>
      <c r="AA94" s="70">
        <v>330</v>
      </c>
      <c r="AB94" s="70">
        <v>4.3</v>
      </c>
      <c r="AC94" s="70">
        <v>7</v>
      </c>
      <c r="AD94" s="70">
        <v>138</v>
      </c>
      <c r="AE94" s="70">
        <v>216</v>
      </c>
      <c r="AF94" s="70">
        <v>61.4</v>
      </c>
      <c r="AG94" s="70">
        <v>0.34899999999999998</v>
      </c>
      <c r="AH94" s="70">
        <v>0.23</v>
      </c>
      <c r="AI94" s="72">
        <v>4951.9016150104007</v>
      </c>
      <c r="AJ94" s="72">
        <v>36.227156501349562</v>
      </c>
      <c r="AK94" s="72">
        <v>0</v>
      </c>
      <c r="AL94" s="72" t="s">
        <v>101</v>
      </c>
      <c r="AM94" s="72">
        <v>0</v>
      </c>
      <c r="AN94" s="72">
        <v>0</v>
      </c>
      <c r="AO94" s="72">
        <v>0</v>
      </c>
      <c r="AP94" s="70">
        <v>5.0999999999999996</v>
      </c>
      <c r="AQ94" s="70">
        <v>9.6999999999999993</v>
      </c>
      <c r="AR94" s="70">
        <v>3.9</v>
      </c>
      <c r="AS94" s="70">
        <v>-1.0873816013336182</v>
      </c>
      <c r="AT94" s="70">
        <v>27</v>
      </c>
      <c r="AU94" s="70">
        <v>58.3</v>
      </c>
      <c r="AV94" s="70">
        <v>81.833333333333329</v>
      </c>
      <c r="AW94" s="70">
        <v>25.7</v>
      </c>
      <c r="AX94" s="70">
        <v>83</v>
      </c>
      <c r="AY94" s="70">
        <v>21.9</v>
      </c>
      <c r="AZ94" s="70">
        <v>79.599999999999994</v>
      </c>
      <c r="BA94" s="72"/>
      <c r="BB94" s="72">
        <v>4397180</v>
      </c>
      <c r="BC94" s="72">
        <v>4451585.6401899997</v>
      </c>
      <c r="BD94" s="72">
        <v>178425379</v>
      </c>
      <c r="BE94" s="70">
        <v>0</v>
      </c>
      <c r="BF94" s="70">
        <v>1.3830680000000002</v>
      </c>
      <c r="BG94" s="70">
        <v>2.0016586666666667</v>
      </c>
    </row>
    <row r="95" spans="1:59" s="11" customFormat="1" x14ac:dyDescent="0.25">
      <c r="A95" s="15" t="s">
        <v>410</v>
      </c>
      <c r="B95" t="s">
        <v>14</v>
      </c>
      <c r="C95" s="118" t="s">
        <v>539</v>
      </c>
      <c r="D95" s="70">
        <v>0</v>
      </c>
      <c r="E95" s="72">
        <v>1558376</v>
      </c>
      <c r="F95" s="72">
        <v>971046</v>
      </c>
      <c r="G95" s="72">
        <v>8171.1761711615009</v>
      </c>
      <c r="H95" s="70">
        <v>0.09</v>
      </c>
      <c r="I95" s="72">
        <v>0</v>
      </c>
      <c r="J95" s="70">
        <v>0</v>
      </c>
      <c r="K95" s="72">
        <v>3</v>
      </c>
      <c r="L95" s="72">
        <v>2</v>
      </c>
      <c r="M95" s="70">
        <v>0.99199999999999999</v>
      </c>
      <c r="N95" s="70">
        <v>0.96499999999999997</v>
      </c>
      <c r="O95" s="70">
        <v>0.49380000000000002</v>
      </c>
      <c r="P95" s="70">
        <v>4.3290200000000001E-2</v>
      </c>
      <c r="Q95" s="70">
        <v>22000.708024514199</v>
      </c>
      <c r="R95" s="72">
        <v>1999606507</v>
      </c>
      <c r="S95" s="72">
        <v>2431.54</v>
      </c>
      <c r="T95" s="72">
        <v>2500.71</v>
      </c>
      <c r="U95" s="70">
        <v>0.6315661571811424</v>
      </c>
      <c r="V95" s="171">
        <v>101</v>
      </c>
      <c r="W95" s="171">
        <v>0.14000000000000001</v>
      </c>
      <c r="X95" s="70">
        <v>4</v>
      </c>
      <c r="Y95" s="119">
        <v>71.55</v>
      </c>
      <c r="Z95" s="70">
        <v>67</v>
      </c>
      <c r="AA95" s="70">
        <v>330</v>
      </c>
      <c r="AB95" s="70">
        <v>2.6</v>
      </c>
      <c r="AC95" s="70">
        <v>0</v>
      </c>
      <c r="AD95" s="70">
        <v>265</v>
      </c>
      <c r="AE95" s="70">
        <v>216</v>
      </c>
      <c r="AF95" s="70">
        <v>61.4</v>
      </c>
      <c r="AG95" s="70">
        <v>0.49399999999999999</v>
      </c>
      <c r="AH95" s="70">
        <v>0.25</v>
      </c>
      <c r="AI95" s="72">
        <v>0</v>
      </c>
      <c r="AJ95" s="72">
        <v>178.83382366805847</v>
      </c>
      <c r="AK95" s="72">
        <v>31.990842988483958</v>
      </c>
      <c r="AL95" s="72" t="s">
        <v>101</v>
      </c>
      <c r="AM95" s="72">
        <v>0</v>
      </c>
      <c r="AN95" s="72">
        <v>0</v>
      </c>
      <c r="AO95" s="72">
        <v>0</v>
      </c>
      <c r="AP95" s="70">
        <v>5.3</v>
      </c>
      <c r="AQ95" s="70">
        <v>9.6999999999999993</v>
      </c>
      <c r="AR95" s="70">
        <v>3.9</v>
      </c>
      <c r="AS95" s="70">
        <v>-1.0873816013336182</v>
      </c>
      <c r="AT95" s="70">
        <v>27</v>
      </c>
      <c r="AU95" s="70">
        <v>74</v>
      </c>
      <c r="AV95" s="70">
        <v>92.992595896520967</v>
      </c>
      <c r="AW95" s="70">
        <v>25.7</v>
      </c>
      <c r="AX95" s="70">
        <v>83</v>
      </c>
      <c r="AY95" s="70">
        <v>24.7</v>
      </c>
      <c r="AZ95" s="70">
        <v>88.5</v>
      </c>
      <c r="BA95" s="72"/>
      <c r="BB95" s="72">
        <v>4451672</v>
      </c>
      <c r="BC95" s="72">
        <v>4354086.4158399999</v>
      </c>
      <c r="BD95" s="72">
        <v>178425379</v>
      </c>
      <c r="BE95" s="70">
        <v>0</v>
      </c>
      <c r="BF95" s="70">
        <v>1.3830680000000002</v>
      </c>
      <c r="BG95" s="70">
        <v>2.0016586666666667</v>
      </c>
    </row>
    <row r="96" spans="1:59" s="11" customFormat="1" x14ac:dyDescent="0.25">
      <c r="A96" s="15" t="s">
        <v>411</v>
      </c>
      <c r="B96" t="s">
        <v>14</v>
      </c>
      <c r="C96" s="118" t="s">
        <v>540</v>
      </c>
      <c r="D96" s="70">
        <v>0</v>
      </c>
      <c r="E96" s="72">
        <v>1050653</v>
      </c>
      <c r="F96" s="72">
        <v>588840</v>
      </c>
      <c r="G96" s="72">
        <v>3222.0596723538501</v>
      </c>
      <c r="H96" s="70">
        <v>0.09</v>
      </c>
      <c r="I96" s="72">
        <v>0</v>
      </c>
      <c r="J96" s="70">
        <v>0</v>
      </c>
      <c r="K96" s="72">
        <v>3</v>
      </c>
      <c r="L96" s="72">
        <v>15</v>
      </c>
      <c r="M96" s="70">
        <v>0.99199999999999999</v>
      </c>
      <c r="N96" s="70">
        <v>0.96499999999999997</v>
      </c>
      <c r="O96" s="70">
        <v>0.47649999999999998</v>
      </c>
      <c r="P96" s="70">
        <v>0.15498429999999999</v>
      </c>
      <c r="Q96" s="70">
        <v>22000.708024514199</v>
      </c>
      <c r="R96" s="72">
        <v>1999606507</v>
      </c>
      <c r="S96" s="72">
        <v>2431.54</v>
      </c>
      <c r="T96" s="72">
        <v>2500.71</v>
      </c>
      <c r="U96" s="70">
        <v>0.6315661571811424</v>
      </c>
      <c r="V96" s="171">
        <v>73</v>
      </c>
      <c r="W96" s="171">
        <v>0.13200000000000001</v>
      </c>
      <c r="X96" s="70">
        <v>4</v>
      </c>
      <c r="Y96" s="119">
        <v>61.599999999999994</v>
      </c>
      <c r="Z96" s="70">
        <v>53.1</v>
      </c>
      <c r="AA96" s="70">
        <v>330</v>
      </c>
      <c r="AB96" s="70">
        <v>5.6</v>
      </c>
      <c r="AC96" s="70">
        <v>17</v>
      </c>
      <c r="AD96" s="70">
        <v>333</v>
      </c>
      <c r="AE96" s="70">
        <v>216</v>
      </c>
      <c r="AF96" s="70">
        <v>61.4</v>
      </c>
      <c r="AG96" s="70">
        <v>0.41799999999999998</v>
      </c>
      <c r="AH96" s="70">
        <v>0.26</v>
      </c>
      <c r="AI96" s="72">
        <v>0</v>
      </c>
      <c r="AJ96" s="72">
        <v>291.9094779791788</v>
      </c>
      <c r="AK96" s="72">
        <v>52.218479062527379</v>
      </c>
      <c r="AL96" s="72" t="s">
        <v>101</v>
      </c>
      <c r="AM96" s="72">
        <v>0</v>
      </c>
      <c r="AN96" s="72">
        <v>0</v>
      </c>
      <c r="AO96" s="72">
        <v>0</v>
      </c>
      <c r="AP96" s="70">
        <v>7.3</v>
      </c>
      <c r="AQ96" s="70">
        <v>9.6999999999999993</v>
      </c>
      <c r="AR96" s="70">
        <v>3.9</v>
      </c>
      <c r="AS96" s="70">
        <v>-1.0873816013336182</v>
      </c>
      <c r="AT96" s="70">
        <v>27</v>
      </c>
      <c r="AU96" s="70">
        <v>68.900000000000006</v>
      </c>
      <c r="AV96" s="70">
        <v>74.477514792899413</v>
      </c>
      <c r="AW96" s="70">
        <v>25.7</v>
      </c>
      <c r="AX96" s="70">
        <v>83</v>
      </c>
      <c r="AY96" s="70">
        <v>21.6</v>
      </c>
      <c r="AZ96" s="70">
        <v>82.8</v>
      </c>
      <c r="BA96" s="72"/>
      <c r="BB96" s="72">
        <v>7266440</v>
      </c>
      <c r="BC96" s="72">
        <v>7298171.5128800003</v>
      </c>
      <c r="BD96" s="72">
        <v>178425379</v>
      </c>
      <c r="BE96" s="70">
        <v>0</v>
      </c>
      <c r="BF96" s="70">
        <v>1.3830680000000002</v>
      </c>
      <c r="BG96" s="70">
        <v>2.0016586666666667</v>
      </c>
    </row>
    <row r="97" spans="1:59" s="11" customFormat="1" x14ac:dyDescent="0.25">
      <c r="A97" s="15" t="s">
        <v>412</v>
      </c>
      <c r="B97" t="s">
        <v>14</v>
      </c>
      <c r="C97" s="118" t="s">
        <v>541</v>
      </c>
      <c r="D97" s="70">
        <v>1.6666666666666667</v>
      </c>
      <c r="E97" s="72">
        <v>1546012</v>
      </c>
      <c r="F97" s="72">
        <v>922013</v>
      </c>
      <c r="G97" s="72">
        <v>5005.5697433180003</v>
      </c>
      <c r="H97" s="70">
        <v>0</v>
      </c>
      <c r="I97" s="72">
        <v>0</v>
      </c>
      <c r="J97" s="70">
        <v>0</v>
      </c>
      <c r="K97" s="72">
        <v>3</v>
      </c>
      <c r="L97" s="72">
        <v>533</v>
      </c>
      <c r="M97" s="70">
        <v>0.99199999999999999</v>
      </c>
      <c r="N97" s="70">
        <v>0.96499999999999997</v>
      </c>
      <c r="O97" s="70">
        <v>0.39950000000000002</v>
      </c>
      <c r="P97" s="70">
        <v>0.27295809999999998</v>
      </c>
      <c r="Q97" s="70">
        <v>22000.708024514199</v>
      </c>
      <c r="R97" s="72">
        <v>1999606507</v>
      </c>
      <c r="S97" s="72">
        <v>2431.54</v>
      </c>
      <c r="T97" s="72">
        <v>2500.71</v>
      </c>
      <c r="U97" s="70">
        <v>0.6315661571811424</v>
      </c>
      <c r="V97" s="171">
        <v>80</v>
      </c>
      <c r="W97" s="171">
        <v>0.184</v>
      </c>
      <c r="X97" s="70">
        <v>4</v>
      </c>
      <c r="Y97" s="119">
        <v>57.550000000000004</v>
      </c>
      <c r="Z97" s="70">
        <v>65.3</v>
      </c>
      <c r="AA97" s="70">
        <v>330</v>
      </c>
      <c r="AB97" s="70">
        <v>2.2999999999999998</v>
      </c>
      <c r="AC97" s="70">
        <v>0</v>
      </c>
      <c r="AD97" s="70">
        <v>86</v>
      </c>
      <c r="AE97" s="70">
        <v>216</v>
      </c>
      <c r="AF97" s="70">
        <v>61.4</v>
      </c>
      <c r="AG97" s="70">
        <v>0.73799999999999999</v>
      </c>
      <c r="AH97" s="70">
        <v>0.38</v>
      </c>
      <c r="AI97" s="72">
        <v>0</v>
      </c>
      <c r="AJ97" s="72">
        <v>194.90368277724113</v>
      </c>
      <c r="AK97" s="72">
        <v>28.931999861736482</v>
      </c>
      <c r="AL97" s="72">
        <v>191956.86</v>
      </c>
      <c r="AM97" s="72">
        <v>0</v>
      </c>
      <c r="AN97" s="72">
        <v>0</v>
      </c>
      <c r="AO97" s="72">
        <v>0</v>
      </c>
      <c r="AP97" s="70">
        <v>3.9</v>
      </c>
      <c r="AQ97" s="70">
        <v>8.5</v>
      </c>
      <c r="AR97" s="70">
        <v>3.9</v>
      </c>
      <c r="AS97" s="70">
        <v>-1.0873816013336182</v>
      </c>
      <c r="AT97" s="70">
        <v>27</v>
      </c>
      <c r="AU97" s="70">
        <v>39.799999999999997</v>
      </c>
      <c r="AV97" s="70">
        <v>70.534024896265564</v>
      </c>
      <c r="AW97" s="70">
        <v>25.7</v>
      </c>
      <c r="AX97" s="70">
        <v>83</v>
      </c>
      <c r="AY97" s="70">
        <v>26.8</v>
      </c>
      <c r="AZ97" s="70">
        <v>42.9</v>
      </c>
      <c r="BA97" s="72"/>
      <c r="BB97" s="72">
        <v>4026020</v>
      </c>
      <c r="BC97" s="72">
        <v>4048620.5281099998</v>
      </c>
      <c r="BD97" s="72">
        <v>178425379</v>
      </c>
      <c r="BE97" s="70">
        <v>0</v>
      </c>
      <c r="BF97" s="70">
        <v>1.3830680000000002</v>
      </c>
      <c r="BG97" s="70">
        <v>2.0016586666666667</v>
      </c>
    </row>
    <row r="98" spans="1:59" s="11" customFormat="1" x14ac:dyDescent="0.25">
      <c r="A98" s="15" t="s">
        <v>413</v>
      </c>
      <c r="B98" t="s">
        <v>14</v>
      </c>
      <c r="C98" s="118" t="s">
        <v>542</v>
      </c>
      <c r="D98" s="70" t="s">
        <v>101</v>
      </c>
      <c r="E98" s="72">
        <v>2422850</v>
      </c>
      <c r="F98" s="72">
        <v>1932319</v>
      </c>
      <c r="G98" s="72">
        <v>32513.671829601</v>
      </c>
      <c r="H98" s="70">
        <v>0.06</v>
      </c>
      <c r="I98" s="72">
        <v>0</v>
      </c>
      <c r="J98" s="70">
        <v>0</v>
      </c>
      <c r="K98" s="72">
        <v>3</v>
      </c>
      <c r="L98" s="72">
        <v>56</v>
      </c>
      <c r="M98" s="70">
        <v>0.99199999999999999</v>
      </c>
      <c r="N98" s="70">
        <v>0.96499999999999997</v>
      </c>
      <c r="O98" s="70">
        <v>0.3881</v>
      </c>
      <c r="P98" s="70">
        <v>8.78665E-2</v>
      </c>
      <c r="Q98" s="70">
        <v>22000.708024514199</v>
      </c>
      <c r="R98" s="72">
        <v>1999606507</v>
      </c>
      <c r="S98" s="72">
        <v>2431.54</v>
      </c>
      <c r="T98" s="72">
        <v>2500.71</v>
      </c>
      <c r="U98" s="70">
        <v>0.6315661571811424</v>
      </c>
      <c r="V98" s="171">
        <v>58</v>
      </c>
      <c r="W98" s="171">
        <v>8.8000000000000009E-2</v>
      </c>
      <c r="X98" s="70">
        <v>4</v>
      </c>
      <c r="Y98" s="119">
        <v>74</v>
      </c>
      <c r="Z98" s="70">
        <v>70.7</v>
      </c>
      <c r="AA98" s="70">
        <v>330</v>
      </c>
      <c r="AB98" s="70">
        <v>15.2</v>
      </c>
      <c r="AC98" s="70">
        <v>0</v>
      </c>
      <c r="AD98" s="70">
        <v>146</v>
      </c>
      <c r="AE98" s="70">
        <v>216</v>
      </c>
      <c r="AF98" s="70">
        <v>61.4</v>
      </c>
      <c r="AG98" s="70">
        <v>0.503</v>
      </c>
      <c r="AH98" s="70">
        <v>0.23</v>
      </c>
      <c r="AI98" s="72">
        <v>511.97316717919887</v>
      </c>
      <c r="AJ98" s="72">
        <v>53.462074737908715</v>
      </c>
      <c r="AK98" s="72">
        <v>0</v>
      </c>
      <c r="AL98" s="72" t="s">
        <v>101</v>
      </c>
      <c r="AM98" s="72">
        <v>0</v>
      </c>
      <c r="AN98" s="72">
        <v>0</v>
      </c>
      <c r="AO98" s="72">
        <v>0</v>
      </c>
      <c r="AP98" s="70">
        <v>2.7</v>
      </c>
      <c r="AQ98" s="70">
        <v>7.7</v>
      </c>
      <c r="AR98" s="70">
        <v>3.9</v>
      </c>
      <c r="AS98" s="70">
        <v>-1.0873816013336182</v>
      </c>
      <c r="AT98" s="70">
        <v>27</v>
      </c>
      <c r="AU98" s="70">
        <v>80.900000000000006</v>
      </c>
      <c r="AV98" s="70">
        <v>88.78479834539813</v>
      </c>
      <c r="AW98" s="70">
        <v>25.7</v>
      </c>
      <c r="AX98" s="70">
        <v>83</v>
      </c>
      <c r="AY98" s="70">
        <v>38.700000000000003</v>
      </c>
      <c r="AZ98" s="70">
        <v>83.5</v>
      </c>
      <c r="BA98" s="72"/>
      <c r="BB98" s="72">
        <v>6489120</v>
      </c>
      <c r="BC98" s="72">
        <v>6814370.63026</v>
      </c>
      <c r="BD98" s="72">
        <v>178425379</v>
      </c>
      <c r="BE98" s="70">
        <v>0</v>
      </c>
      <c r="BF98" s="70">
        <v>1.3830680000000002</v>
      </c>
      <c r="BG98" s="70">
        <v>2.0016586666666667</v>
      </c>
    </row>
    <row r="99" spans="1:59" s="11" customFormat="1" x14ac:dyDescent="0.25">
      <c r="A99" s="15" t="s">
        <v>414</v>
      </c>
      <c r="B99" t="s">
        <v>14</v>
      </c>
      <c r="C99" s="118" t="s">
        <v>543</v>
      </c>
      <c r="D99" s="70">
        <v>1.3333333333333333</v>
      </c>
      <c r="E99" s="72">
        <v>1118306</v>
      </c>
      <c r="F99" s="72">
        <v>276062</v>
      </c>
      <c r="G99" s="72">
        <v>55710.413673969997</v>
      </c>
      <c r="H99" s="70">
        <v>0.12</v>
      </c>
      <c r="I99" s="72">
        <v>0</v>
      </c>
      <c r="J99" s="70">
        <v>0</v>
      </c>
      <c r="K99" s="72">
        <v>3</v>
      </c>
      <c r="L99" s="72">
        <v>36</v>
      </c>
      <c r="M99" s="70">
        <v>0.99199999999999999</v>
      </c>
      <c r="N99" s="70">
        <v>0.96499999999999997</v>
      </c>
      <c r="O99" s="70">
        <v>0.19420000000000001</v>
      </c>
      <c r="P99" s="70">
        <v>0.54780260000000003</v>
      </c>
      <c r="Q99" s="70">
        <v>22000.708024514199</v>
      </c>
      <c r="R99" s="72">
        <v>1999606507</v>
      </c>
      <c r="S99" s="72">
        <v>2431.54</v>
      </c>
      <c r="T99" s="72">
        <v>2500.71</v>
      </c>
      <c r="U99" s="70">
        <v>0.6315661571811424</v>
      </c>
      <c r="V99" s="171">
        <v>119</v>
      </c>
      <c r="W99" s="171">
        <v>0.35700000000000004</v>
      </c>
      <c r="X99" s="70">
        <v>4</v>
      </c>
      <c r="Y99" s="119">
        <v>6.15</v>
      </c>
      <c r="Z99" s="70">
        <v>9.8000000000000007</v>
      </c>
      <c r="AA99" s="70">
        <v>330</v>
      </c>
      <c r="AB99" s="70">
        <v>6.4</v>
      </c>
      <c r="AC99" s="70">
        <v>0</v>
      </c>
      <c r="AD99" s="70">
        <v>12</v>
      </c>
      <c r="AE99" s="70">
        <v>216</v>
      </c>
      <c r="AF99" s="70">
        <v>61.4</v>
      </c>
      <c r="AG99" s="70">
        <v>0.83199999999999996</v>
      </c>
      <c r="AH99" s="70">
        <v>0.38</v>
      </c>
      <c r="AI99" s="72">
        <v>5266.4375387101409</v>
      </c>
      <c r="AJ99" s="72">
        <v>187.86491424818041</v>
      </c>
      <c r="AK99" s="72">
        <v>33.60637742619592</v>
      </c>
      <c r="AL99" s="72">
        <v>162533.88</v>
      </c>
      <c r="AM99" s="72">
        <v>0</v>
      </c>
      <c r="AN99" s="72">
        <v>0</v>
      </c>
      <c r="AO99" s="72">
        <v>0</v>
      </c>
      <c r="AP99" s="70">
        <v>10.5</v>
      </c>
      <c r="AQ99" s="70">
        <v>19.5</v>
      </c>
      <c r="AR99" s="70">
        <v>3.9</v>
      </c>
      <c r="AS99" s="70">
        <v>-1.0873816013336182</v>
      </c>
      <c r="AT99" s="70">
        <v>27</v>
      </c>
      <c r="AU99" s="70">
        <v>37.5</v>
      </c>
      <c r="AV99" s="70">
        <v>18.919579500657029</v>
      </c>
      <c r="AW99" s="70">
        <v>25.7</v>
      </c>
      <c r="AX99" s="70">
        <v>83</v>
      </c>
      <c r="AY99" s="70">
        <v>40.700000000000003</v>
      </c>
      <c r="AZ99" s="70">
        <v>32.6</v>
      </c>
      <c r="BA99" s="72"/>
      <c r="BB99" s="72">
        <v>4676481</v>
      </c>
      <c r="BC99" s="72">
        <v>4825706.5727399997</v>
      </c>
      <c r="BD99" s="72">
        <v>178425379</v>
      </c>
      <c r="BE99" s="70">
        <v>0</v>
      </c>
      <c r="BF99" s="70">
        <v>1.3830680000000002</v>
      </c>
      <c r="BG99" s="70">
        <v>2.0016586666666667</v>
      </c>
    </row>
    <row r="100" spans="1:59" s="11" customFormat="1" x14ac:dyDescent="0.25">
      <c r="A100" s="15" t="s">
        <v>415</v>
      </c>
      <c r="B100" t="s">
        <v>14</v>
      </c>
      <c r="C100" s="118" t="s">
        <v>544</v>
      </c>
      <c r="D100" s="70">
        <v>1</v>
      </c>
      <c r="E100" s="72">
        <v>911735</v>
      </c>
      <c r="F100" s="72">
        <v>748989</v>
      </c>
      <c r="G100" s="72">
        <v>23701.487315537499</v>
      </c>
      <c r="H100" s="70">
        <v>0.12</v>
      </c>
      <c r="I100" s="72">
        <v>0</v>
      </c>
      <c r="J100" s="70">
        <v>0</v>
      </c>
      <c r="K100" s="72">
        <v>3</v>
      </c>
      <c r="L100" s="72">
        <v>288</v>
      </c>
      <c r="M100" s="70">
        <v>0.99199999999999999</v>
      </c>
      <c r="N100" s="70">
        <v>0.96499999999999997</v>
      </c>
      <c r="O100" s="70">
        <v>0.33150000000000002</v>
      </c>
      <c r="P100" s="70">
        <v>0.44782349999999999</v>
      </c>
      <c r="Q100" s="70">
        <v>22000.708024514199</v>
      </c>
      <c r="R100" s="72">
        <v>1999606507</v>
      </c>
      <c r="S100" s="72">
        <v>2431.54</v>
      </c>
      <c r="T100" s="72">
        <v>2500.71</v>
      </c>
      <c r="U100" s="70">
        <v>0.6315661571811424</v>
      </c>
      <c r="V100" s="171">
        <v>105</v>
      </c>
      <c r="W100" s="171">
        <v>0.16300000000000001</v>
      </c>
      <c r="X100" s="70">
        <v>4</v>
      </c>
      <c r="Y100" s="119">
        <v>26.15</v>
      </c>
      <c r="Z100" s="70">
        <v>29.2</v>
      </c>
      <c r="AA100" s="70">
        <v>330</v>
      </c>
      <c r="AB100" s="70">
        <v>10.5</v>
      </c>
      <c r="AC100" s="70">
        <v>0</v>
      </c>
      <c r="AD100" s="70">
        <v>89</v>
      </c>
      <c r="AE100" s="70">
        <v>216</v>
      </c>
      <c r="AF100" s="70">
        <v>61.4</v>
      </c>
      <c r="AG100" s="70">
        <v>0.55200000000000005</v>
      </c>
      <c r="AH100" s="70">
        <v>0.23</v>
      </c>
      <c r="AI100" s="72">
        <v>3178.5909138351267</v>
      </c>
      <c r="AJ100" s="72">
        <v>136.64098732960488</v>
      </c>
      <c r="AK100" s="72">
        <v>0</v>
      </c>
      <c r="AL100" s="72">
        <v>55336.810000000005</v>
      </c>
      <c r="AM100" s="72">
        <v>67211</v>
      </c>
      <c r="AN100" s="72">
        <v>584</v>
      </c>
      <c r="AO100" s="72">
        <v>0</v>
      </c>
      <c r="AP100" s="70">
        <v>5.0999999999999996</v>
      </c>
      <c r="AQ100" s="70">
        <v>20.7</v>
      </c>
      <c r="AR100" s="70">
        <v>3.9</v>
      </c>
      <c r="AS100" s="70">
        <v>-1.0873816013336182</v>
      </c>
      <c r="AT100" s="70">
        <v>27</v>
      </c>
      <c r="AU100" s="70">
        <v>17.7</v>
      </c>
      <c r="AV100" s="70">
        <v>47.9956372968349</v>
      </c>
      <c r="AW100" s="70">
        <v>25.7</v>
      </c>
      <c r="AX100" s="70">
        <v>83</v>
      </c>
      <c r="AY100" s="70">
        <v>31</v>
      </c>
      <c r="AZ100" s="70">
        <v>38.200000000000003</v>
      </c>
      <c r="BA100" s="72"/>
      <c r="BB100" s="72">
        <v>2822519</v>
      </c>
      <c r="BC100" s="72">
        <v>2842158.0006900001</v>
      </c>
      <c r="BD100" s="72">
        <v>178425379</v>
      </c>
      <c r="BE100" s="70">
        <v>0</v>
      </c>
      <c r="BF100" s="70">
        <v>1.3830680000000002</v>
      </c>
      <c r="BG100" s="70">
        <v>2.0016586666666667</v>
      </c>
    </row>
    <row r="101" spans="1:59" s="11" customFormat="1" x14ac:dyDescent="0.25">
      <c r="A101" s="15" t="s">
        <v>416</v>
      </c>
      <c r="B101" t="s">
        <v>14</v>
      </c>
      <c r="C101" s="118" t="s">
        <v>545</v>
      </c>
      <c r="D101" s="70">
        <v>3.3333333333333335</v>
      </c>
      <c r="E101" s="72">
        <v>1153993</v>
      </c>
      <c r="F101" s="72">
        <v>320600</v>
      </c>
      <c r="G101" s="72">
        <v>45076.923061055</v>
      </c>
      <c r="H101" s="70">
        <v>0.12</v>
      </c>
      <c r="I101" s="72">
        <v>0</v>
      </c>
      <c r="J101" s="70">
        <v>0</v>
      </c>
      <c r="K101" s="72">
        <v>4</v>
      </c>
      <c r="L101" s="72">
        <v>55</v>
      </c>
      <c r="M101" s="70">
        <v>0.99199999999999999</v>
      </c>
      <c r="N101" s="70">
        <v>0.96499999999999997</v>
      </c>
      <c r="O101" s="70">
        <v>0.12470000000000001</v>
      </c>
      <c r="P101" s="70">
        <v>0.6348336</v>
      </c>
      <c r="Q101" s="70">
        <v>22000.708024514199</v>
      </c>
      <c r="R101" s="72">
        <v>1999606507</v>
      </c>
      <c r="S101" s="72">
        <v>2431.54</v>
      </c>
      <c r="T101" s="72">
        <v>2500.71</v>
      </c>
      <c r="U101" s="70">
        <v>0.6315661571811424</v>
      </c>
      <c r="V101" s="171">
        <v>102</v>
      </c>
      <c r="W101" s="171">
        <v>0.36099999999999999</v>
      </c>
      <c r="X101" s="70">
        <v>4</v>
      </c>
      <c r="Y101" s="119">
        <v>13.1</v>
      </c>
      <c r="Z101" s="70">
        <v>14.7</v>
      </c>
      <c r="AA101" s="70">
        <v>330</v>
      </c>
      <c r="AB101" s="70">
        <v>5.3</v>
      </c>
      <c r="AC101" s="70">
        <v>0</v>
      </c>
      <c r="AD101" s="70">
        <v>353</v>
      </c>
      <c r="AE101" s="70">
        <v>216</v>
      </c>
      <c r="AF101" s="70">
        <v>61.4</v>
      </c>
      <c r="AG101" s="70">
        <v>0.63</v>
      </c>
      <c r="AH101" s="70">
        <v>0.35</v>
      </c>
      <c r="AI101" s="72">
        <v>3298.3607646170371</v>
      </c>
      <c r="AJ101" s="72">
        <v>176.12545751795219</v>
      </c>
      <c r="AK101" s="72">
        <v>0</v>
      </c>
      <c r="AL101" s="72">
        <v>870161.53000000014</v>
      </c>
      <c r="AM101" s="72">
        <v>137588</v>
      </c>
      <c r="AN101" s="72">
        <v>0</v>
      </c>
      <c r="AO101" s="72">
        <v>8288.5499999999993</v>
      </c>
      <c r="AP101" s="70">
        <v>11.4</v>
      </c>
      <c r="AQ101" s="70">
        <v>38.6</v>
      </c>
      <c r="AR101" s="70">
        <v>3.9</v>
      </c>
      <c r="AS101" s="70">
        <v>-1.0873816013336182</v>
      </c>
      <c r="AT101" s="70">
        <v>27</v>
      </c>
      <c r="AU101" s="70">
        <v>28.5</v>
      </c>
      <c r="AV101" s="70">
        <v>14.819911829537107</v>
      </c>
      <c r="AW101" s="70">
        <v>25.7</v>
      </c>
      <c r="AX101" s="70">
        <v>83</v>
      </c>
      <c r="AY101" s="70">
        <v>20.7</v>
      </c>
      <c r="AZ101" s="70">
        <v>63.2</v>
      </c>
      <c r="BA101" s="72"/>
      <c r="BB101" s="72">
        <v>2928872</v>
      </c>
      <c r="BC101" s="72">
        <v>3117460.3930000002</v>
      </c>
      <c r="BD101" s="72">
        <v>178425379</v>
      </c>
      <c r="BE101" s="70">
        <v>0</v>
      </c>
      <c r="BF101" s="70">
        <v>1.3830680000000002</v>
      </c>
      <c r="BG101" s="70">
        <v>2.0016586666666667</v>
      </c>
    </row>
    <row r="102" spans="1:59" s="11" customFormat="1" x14ac:dyDescent="0.25">
      <c r="A102" s="15" t="s">
        <v>417</v>
      </c>
      <c r="B102" t="s">
        <v>14</v>
      </c>
      <c r="C102" s="118" t="s">
        <v>546</v>
      </c>
      <c r="D102" s="70">
        <v>2</v>
      </c>
      <c r="E102" s="72">
        <v>2116571</v>
      </c>
      <c r="F102" s="72">
        <v>454050</v>
      </c>
      <c r="G102" s="72">
        <v>37795.072455280002</v>
      </c>
      <c r="H102" s="70">
        <v>0.06</v>
      </c>
      <c r="I102" s="72">
        <v>0</v>
      </c>
      <c r="J102" s="70">
        <v>0</v>
      </c>
      <c r="K102" s="72">
        <v>3</v>
      </c>
      <c r="L102" s="72">
        <v>270</v>
      </c>
      <c r="M102" s="70">
        <v>0.99199999999999999</v>
      </c>
      <c r="N102" s="70">
        <v>0.96499999999999997</v>
      </c>
      <c r="O102" s="70">
        <v>0.26229999999999998</v>
      </c>
      <c r="P102" s="70">
        <v>0.60471730000000001</v>
      </c>
      <c r="Q102" s="70">
        <v>22000.708024514199</v>
      </c>
      <c r="R102" s="72">
        <v>1999606507</v>
      </c>
      <c r="S102" s="72">
        <v>2431.54</v>
      </c>
      <c r="T102" s="72">
        <v>2500.71</v>
      </c>
      <c r="U102" s="70">
        <v>0.6315661571811424</v>
      </c>
      <c r="V102" s="171">
        <v>210</v>
      </c>
      <c r="W102" s="171">
        <v>0.28000000000000003</v>
      </c>
      <c r="X102" s="70">
        <v>4</v>
      </c>
      <c r="Y102" s="119">
        <v>11.8</v>
      </c>
      <c r="Z102" s="70">
        <v>16.2</v>
      </c>
      <c r="AA102" s="70">
        <v>330</v>
      </c>
      <c r="AB102" s="70">
        <v>0.4</v>
      </c>
      <c r="AC102" s="70">
        <v>1048</v>
      </c>
      <c r="AD102" s="70">
        <v>8</v>
      </c>
      <c r="AE102" s="70">
        <v>216</v>
      </c>
      <c r="AF102" s="70">
        <v>61.4</v>
      </c>
      <c r="AG102" s="70">
        <v>0.81100000000000005</v>
      </c>
      <c r="AH102" s="70">
        <v>0.27</v>
      </c>
      <c r="AI102" s="72">
        <v>4601.0990295843285</v>
      </c>
      <c r="AJ102" s="72">
        <v>245.68891322142429</v>
      </c>
      <c r="AK102" s="72">
        <v>0</v>
      </c>
      <c r="AL102" s="72">
        <v>178203.66</v>
      </c>
      <c r="AM102" s="72">
        <v>0</v>
      </c>
      <c r="AN102" s="72">
        <v>0</v>
      </c>
      <c r="AO102" s="72">
        <v>0</v>
      </c>
      <c r="AP102" s="70">
        <v>7.1</v>
      </c>
      <c r="AQ102" s="70">
        <v>22.3</v>
      </c>
      <c r="AR102" s="70">
        <v>3.9</v>
      </c>
      <c r="AS102" s="70">
        <v>-1.0873816013336182</v>
      </c>
      <c r="AT102" s="70">
        <v>27</v>
      </c>
      <c r="AU102" s="70">
        <v>27.7</v>
      </c>
      <c r="AV102" s="70">
        <v>22.555162893429042</v>
      </c>
      <c r="AW102" s="70">
        <v>25.7</v>
      </c>
      <c r="AX102" s="70">
        <v>83</v>
      </c>
      <c r="AY102" s="70">
        <v>41.2</v>
      </c>
      <c r="AZ102" s="70">
        <v>51.5</v>
      </c>
      <c r="BA102" s="72"/>
      <c r="BB102" s="72">
        <v>4085675</v>
      </c>
      <c r="BC102" s="72">
        <v>4162132.5287799998</v>
      </c>
      <c r="BD102" s="72">
        <v>178425379</v>
      </c>
      <c r="BE102" s="70">
        <v>0</v>
      </c>
      <c r="BF102" s="70">
        <v>1.3830680000000002</v>
      </c>
      <c r="BG102" s="70">
        <v>2.0016586666666667</v>
      </c>
    </row>
    <row r="103" spans="1:59" s="11" customFormat="1" x14ac:dyDescent="0.25">
      <c r="A103" s="15" t="s">
        <v>419</v>
      </c>
      <c r="B103" t="s">
        <v>16</v>
      </c>
      <c r="C103" s="118" t="s">
        <v>548</v>
      </c>
      <c r="D103" s="70">
        <v>1.4285714285714286</v>
      </c>
      <c r="E103" s="72">
        <v>61887</v>
      </c>
      <c r="F103" s="72">
        <v>312777</v>
      </c>
      <c r="G103" s="72">
        <v>0</v>
      </c>
      <c r="H103" s="70">
        <v>0.21</v>
      </c>
      <c r="I103" s="72">
        <v>52167.705882352944</v>
      </c>
      <c r="J103" s="70">
        <v>8.8235294117647065E-2</v>
      </c>
      <c r="K103" s="72">
        <v>0</v>
      </c>
      <c r="L103" s="72">
        <v>0</v>
      </c>
      <c r="M103" s="70">
        <v>0.56299999999999994</v>
      </c>
      <c r="N103" s="70">
        <v>5.3999999999999999E-2</v>
      </c>
      <c r="O103" s="70">
        <v>0.49399999999999999</v>
      </c>
      <c r="P103" s="70">
        <v>0.13246640000000001</v>
      </c>
      <c r="Q103" s="70">
        <v>2237.7044170040003</v>
      </c>
      <c r="R103" s="72">
        <v>48591753</v>
      </c>
      <c r="S103" s="72">
        <v>879.12</v>
      </c>
      <c r="T103" s="72">
        <v>736.39</v>
      </c>
      <c r="U103" s="70">
        <v>5.1911060558521731</v>
      </c>
      <c r="V103" s="171">
        <v>36</v>
      </c>
      <c r="W103" s="171" t="s">
        <v>101</v>
      </c>
      <c r="X103" s="70">
        <v>0.6</v>
      </c>
      <c r="Y103" s="119">
        <v>97.199999999999989</v>
      </c>
      <c r="Z103" s="70">
        <v>90.6</v>
      </c>
      <c r="AA103" s="70">
        <v>205</v>
      </c>
      <c r="AB103" s="70">
        <v>0.4</v>
      </c>
      <c r="AC103" s="70">
        <v>0</v>
      </c>
      <c r="AD103" s="70">
        <v>4</v>
      </c>
      <c r="AE103" s="70">
        <v>97</v>
      </c>
      <c r="AF103" s="70">
        <v>26</v>
      </c>
      <c r="AG103" s="70">
        <v>0.52100000000000002</v>
      </c>
      <c r="AH103" s="70">
        <v>0.15</v>
      </c>
      <c r="AI103" s="72">
        <v>0</v>
      </c>
      <c r="AJ103" s="72">
        <v>0</v>
      </c>
      <c r="AK103" s="72">
        <v>0</v>
      </c>
      <c r="AL103" s="72">
        <v>0</v>
      </c>
      <c r="AM103" s="72">
        <v>0</v>
      </c>
      <c r="AN103" s="72">
        <v>0</v>
      </c>
      <c r="AO103" s="72">
        <v>0</v>
      </c>
      <c r="AP103" s="70" t="s">
        <v>101</v>
      </c>
      <c r="AQ103" s="70">
        <v>16.5</v>
      </c>
      <c r="AR103" s="70">
        <v>3.55</v>
      </c>
      <c r="AS103" s="70">
        <v>-0.4672539234161377</v>
      </c>
      <c r="AT103" s="70">
        <v>45</v>
      </c>
      <c r="AU103" s="70">
        <v>87.7</v>
      </c>
      <c r="AV103" s="70">
        <v>63.804049153908146</v>
      </c>
      <c r="AW103" s="70">
        <v>25.7</v>
      </c>
      <c r="AX103" s="70">
        <v>99</v>
      </c>
      <c r="AY103" s="70">
        <v>67</v>
      </c>
      <c r="AZ103" s="70">
        <v>97.2</v>
      </c>
      <c r="BA103" s="72"/>
      <c r="BB103" s="72">
        <v>3529300</v>
      </c>
      <c r="BC103" s="72">
        <v>3435500.8548099999</v>
      </c>
      <c r="BD103" s="72">
        <v>15256361</v>
      </c>
      <c r="BE103" s="70">
        <v>7.6928999999999997E-2</v>
      </c>
      <c r="BF103" s="70">
        <v>1.575</v>
      </c>
      <c r="BG103" s="70">
        <v>0.40378633333333336</v>
      </c>
    </row>
    <row r="104" spans="1:59" s="11" customFormat="1" x14ac:dyDescent="0.25">
      <c r="A104" s="15" t="s">
        <v>418</v>
      </c>
      <c r="B104" t="s">
        <v>16</v>
      </c>
      <c r="C104" s="118" t="s">
        <v>547</v>
      </c>
      <c r="D104" s="70">
        <v>2.1428571428571428</v>
      </c>
      <c r="E104" s="72">
        <v>252259</v>
      </c>
      <c r="F104" s="72">
        <v>132327</v>
      </c>
      <c r="G104" s="72">
        <v>1911.1477504366001</v>
      </c>
      <c r="H104" s="70">
        <v>0.21</v>
      </c>
      <c r="I104" s="72">
        <v>52167.705882352944</v>
      </c>
      <c r="J104" s="70">
        <v>8.8235294117647065E-2</v>
      </c>
      <c r="K104" s="72">
        <v>0</v>
      </c>
      <c r="L104" s="72">
        <v>0</v>
      </c>
      <c r="M104" s="70">
        <v>0.56299999999999994</v>
      </c>
      <c r="N104" s="70">
        <v>5.3999999999999999E-2</v>
      </c>
      <c r="O104" s="70">
        <v>0.49399999999999999</v>
      </c>
      <c r="P104" s="70">
        <v>0.40801460000000001</v>
      </c>
      <c r="Q104" s="70">
        <v>2237.7044170040003</v>
      </c>
      <c r="R104" s="72">
        <v>48591753</v>
      </c>
      <c r="S104" s="72">
        <v>879.12</v>
      </c>
      <c r="T104" s="72">
        <v>736.39</v>
      </c>
      <c r="U104" s="70">
        <v>5.1911060558521731</v>
      </c>
      <c r="V104" s="171">
        <v>63</v>
      </c>
      <c r="W104" s="171">
        <v>0.109</v>
      </c>
      <c r="X104" s="70">
        <v>0.6</v>
      </c>
      <c r="Y104" s="119">
        <v>96.1</v>
      </c>
      <c r="Z104" s="70">
        <v>84.3</v>
      </c>
      <c r="AA104" s="70">
        <v>205</v>
      </c>
      <c r="AB104" s="70">
        <v>0.2</v>
      </c>
      <c r="AC104" s="70">
        <v>0</v>
      </c>
      <c r="AD104" s="70">
        <v>1</v>
      </c>
      <c r="AE104" s="70">
        <v>97</v>
      </c>
      <c r="AF104" s="70">
        <v>26</v>
      </c>
      <c r="AG104" s="70">
        <v>0.52100000000000002</v>
      </c>
      <c r="AH104" s="70">
        <v>0.38</v>
      </c>
      <c r="AI104" s="72">
        <v>0</v>
      </c>
      <c r="AJ104" s="72">
        <v>0</v>
      </c>
      <c r="AK104" s="72">
        <v>0</v>
      </c>
      <c r="AL104" s="72">
        <v>27579</v>
      </c>
      <c r="AM104" s="72">
        <v>0</v>
      </c>
      <c r="AN104" s="72">
        <v>0</v>
      </c>
      <c r="AO104" s="72">
        <v>0</v>
      </c>
      <c r="AP104" s="70">
        <v>6.7</v>
      </c>
      <c r="AQ104" s="70">
        <v>26.9</v>
      </c>
      <c r="AR104" s="70">
        <v>3.55</v>
      </c>
      <c r="AS104" s="70">
        <v>-0.4672539234161377</v>
      </c>
      <c r="AT104" s="70">
        <v>45</v>
      </c>
      <c r="AU104" s="70">
        <v>50.7</v>
      </c>
      <c r="AV104" s="70">
        <v>36.137205651491364</v>
      </c>
      <c r="AW104" s="70">
        <v>25.7</v>
      </c>
      <c r="AX104" s="70">
        <v>99</v>
      </c>
      <c r="AY104" s="70">
        <v>51.7</v>
      </c>
      <c r="AZ104" s="70">
        <v>73.5</v>
      </c>
      <c r="BA104" s="72"/>
      <c r="BB104" s="72">
        <v>1692967</v>
      </c>
      <c r="BC104" s="72">
        <v>1670165.33763</v>
      </c>
      <c r="BD104" s="72">
        <v>15256361</v>
      </c>
      <c r="BE104" s="70">
        <v>7.6928999999999997E-2</v>
      </c>
      <c r="BF104" s="70">
        <v>1.575</v>
      </c>
      <c r="BG104" s="70">
        <v>0.40378633333333336</v>
      </c>
    </row>
    <row r="105" spans="1:59" s="11" customFormat="1" x14ac:dyDescent="0.25">
      <c r="A105" s="15" t="s">
        <v>420</v>
      </c>
      <c r="B105" t="s">
        <v>16</v>
      </c>
      <c r="C105" s="118" t="s">
        <v>549</v>
      </c>
      <c r="D105" s="70">
        <v>1.8571428571428572</v>
      </c>
      <c r="E105" s="72">
        <v>112601</v>
      </c>
      <c r="F105" s="72">
        <v>238721</v>
      </c>
      <c r="G105" s="72">
        <v>3466.3964415761502</v>
      </c>
      <c r="H105" s="70">
        <v>0.18</v>
      </c>
      <c r="I105" s="72">
        <v>52167.705882352944</v>
      </c>
      <c r="J105" s="70">
        <v>8.8235294117647065E-2</v>
      </c>
      <c r="K105" s="72">
        <v>0</v>
      </c>
      <c r="L105" s="72">
        <v>0</v>
      </c>
      <c r="M105" s="70">
        <v>0.56299999999999994</v>
      </c>
      <c r="N105" s="70">
        <v>5.3999999999999999E-2</v>
      </c>
      <c r="O105" s="70">
        <v>0.49399999999999999</v>
      </c>
      <c r="P105" s="70">
        <v>0.40801460000000001</v>
      </c>
      <c r="Q105" s="70">
        <v>2237.7044170040003</v>
      </c>
      <c r="R105" s="72">
        <v>48591753</v>
      </c>
      <c r="S105" s="72">
        <v>879.12</v>
      </c>
      <c r="T105" s="72">
        <v>736.39</v>
      </c>
      <c r="U105" s="70">
        <v>5.1911060558521731</v>
      </c>
      <c r="V105" s="171">
        <v>63</v>
      </c>
      <c r="W105" s="171" t="s">
        <v>101</v>
      </c>
      <c r="X105" s="70">
        <v>0.6</v>
      </c>
      <c r="Y105" s="119">
        <v>96.1</v>
      </c>
      <c r="Z105" s="70">
        <v>84.3</v>
      </c>
      <c r="AA105" s="70">
        <v>205</v>
      </c>
      <c r="AB105" s="70">
        <v>1</v>
      </c>
      <c r="AC105" s="70">
        <v>0</v>
      </c>
      <c r="AD105" s="70">
        <v>1</v>
      </c>
      <c r="AE105" s="70">
        <v>97</v>
      </c>
      <c r="AF105" s="70">
        <v>26</v>
      </c>
      <c r="AG105" s="70">
        <v>0.52100000000000002</v>
      </c>
      <c r="AH105" s="70">
        <v>0.38</v>
      </c>
      <c r="AI105" s="72">
        <v>0</v>
      </c>
      <c r="AJ105" s="72">
        <v>2429.9232448923308</v>
      </c>
      <c r="AK105" s="72">
        <v>0</v>
      </c>
      <c r="AL105" s="72">
        <v>81060</v>
      </c>
      <c r="AM105" s="72">
        <v>0</v>
      </c>
      <c r="AN105" s="72">
        <v>0</v>
      </c>
      <c r="AO105" s="72">
        <v>0</v>
      </c>
      <c r="AP105" s="70" t="s">
        <v>101</v>
      </c>
      <c r="AQ105" s="70">
        <v>16.100000000000001</v>
      </c>
      <c r="AR105" s="70">
        <v>3.55</v>
      </c>
      <c r="AS105" s="70">
        <v>-0.4672539234161377</v>
      </c>
      <c r="AT105" s="70">
        <v>45</v>
      </c>
      <c r="AU105" s="70">
        <v>50.7</v>
      </c>
      <c r="AV105" s="70">
        <v>36.137205651491364</v>
      </c>
      <c r="AW105" s="70">
        <v>25.7</v>
      </c>
      <c r="AX105" s="70">
        <v>99</v>
      </c>
      <c r="AY105" s="70">
        <v>51.7</v>
      </c>
      <c r="AZ105" s="70">
        <v>73.5</v>
      </c>
      <c r="BA105" s="72"/>
      <c r="BB105" s="72">
        <v>813542</v>
      </c>
      <c r="BC105" s="72">
        <v>786399.041233</v>
      </c>
      <c r="BD105" s="72">
        <v>15256361</v>
      </c>
      <c r="BE105" s="70">
        <v>7.6928999999999997E-2</v>
      </c>
      <c r="BF105" s="70">
        <v>1.575</v>
      </c>
      <c r="BG105" s="70">
        <v>0.40378633333333336</v>
      </c>
    </row>
    <row r="106" spans="1:59" s="11" customFormat="1" x14ac:dyDescent="0.25">
      <c r="A106" s="15" t="s">
        <v>421</v>
      </c>
      <c r="B106" t="s">
        <v>16</v>
      </c>
      <c r="C106" s="118" t="s">
        <v>550</v>
      </c>
      <c r="D106" s="70">
        <v>1.8333333333333333</v>
      </c>
      <c r="E106" s="72">
        <v>205653</v>
      </c>
      <c r="F106" s="72">
        <v>70378</v>
      </c>
      <c r="G106" s="72">
        <v>2096.0799267289999</v>
      </c>
      <c r="H106" s="70" t="s">
        <v>101</v>
      </c>
      <c r="I106" s="72">
        <v>52167.705882352944</v>
      </c>
      <c r="J106" s="70">
        <v>8.8235294117647065E-2</v>
      </c>
      <c r="K106" s="72">
        <v>0</v>
      </c>
      <c r="L106" s="72">
        <v>0</v>
      </c>
      <c r="M106" s="70">
        <v>0.56299999999999994</v>
      </c>
      <c r="N106" s="70">
        <v>5.3999999999999999E-2</v>
      </c>
      <c r="O106" s="70">
        <v>0.49399999999999999</v>
      </c>
      <c r="P106" s="70">
        <v>0.40801460000000001</v>
      </c>
      <c r="Q106" s="70">
        <v>2237.7044170040003</v>
      </c>
      <c r="R106" s="72">
        <v>48591753</v>
      </c>
      <c r="S106" s="72">
        <v>879.12</v>
      </c>
      <c r="T106" s="72">
        <v>736.39</v>
      </c>
      <c r="U106" s="70">
        <v>5.1911060558521731</v>
      </c>
      <c r="V106" s="171">
        <v>63</v>
      </c>
      <c r="W106" s="171" t="s">
        <v>101</v>
      </c>
      <c r="X106" s="70">
        <v>0.6</v>
      </c>
      <c r="Y106" s="119">
        <v>96.1</v>
      </c>
      <c r="Z106" s="70">
        <v>84.3</v>
      </c>
      <c r="AA106" s="70">
        <v>205</v>
      </c>
      <c r="AB106" s="70">
        <v>0.5</v>
      </c>
      <c r="AC106" s="70">
        <v>0</v>
      </c>
      <c r="AD106" s="70">
        <v>0</v>
      </c>
      <c r="AE106" s="70">
        <v>97</v>
      </c>
      <c r="AF106" s="70">
        <v>26</v>
      </c>
      <c r="AG106" s="70">
        <v>0.52100000000000002</v>
      </c>
      <c r="AH106" s="70">
        <v>0.38</v>
      </c>
      <c r="AI106" s="72">
        <v>0</v>
      </c>
      <c r="AJ106" s="72">
        <v>1956.7443919516247</v>
      </c>
      <c r="AK106" s="72">
        <v>0</v>
      </c>
      <c r="AL106" s="72">
        <v>62129</v>
      </c>
      <c r="AM106" s="72">
        <v>0</v>
      </c>
      <c r="AN106" s="72">
        <v>0</v>
      </c>
      <c r="AO106" s="72">
        <v>0</v>
      </c>
      <c r="AP106" s="70" t="s">
        <v>101</v>
      </c>
      <c r="AQ106" s="70">
        <v>24.2</v>
      </c>
      <c r="AR106" s="70">
        <v>3.55</v>
      </c>
      <c r="AS106" s="70">
        <v>-0.4672539234161377</v>
      </c>
      <c r="AT106" s="70">
        <v>45</v>
      </c>
      <c r="AU106" s="70">
        <v>50.7</v>
      </c>
      <c r="AV106" s="70">
        <v>36.137205651491364</v>
      </c>
      <c r="AW106" s="70">
        <v>25.7</v>
      </c>
      <c r="AX106" s="70">
        <v>99</v>
      </c>
      <c r="AY106" s="70">
        <v>51.7</v>
      </c>
      <c r="AZ106" s="70">
        <v>73.5</v>
      </c>
      <c r="BA106" s="72"/>
      <c r="BB106" s="72">
        <v>655121</v>
      </c>
      <c r="BC106" s="72">
        <v>639026.40024800005</v>
      </c>
      <c r="BD106" s="72">
        <v>15256361</v>
      </c>
      <c r="BE106" s="70">
        <v>7.6928999999999997E-2</v>
      </c>
      <c r="BF106" s="70">
        <v>1.575</v>
      </c>
      <c r="BG106" s="70">
        <v>0.40378633333333336</v>
      </c>
    </row>
    <row r="107" spans="1:59" s="11" customFormat="1" x14ac:dyDescent="0.25">
      <c r="A107" s="15" t="s">
        <v>424</v>
      </c>
      <c r="B107" t="s">
        <v>16</v>
      </c>
      <c r="C107" s="118" t="s">
        <v>553</v>
      </c>
      <c r="D107" s="70">
        <v>1.8571428571428572</v>
      </c>
      <c r="E107" s="72">
        <v>106183</v>
      </c>
      <c r="F107" s="72">
        <v>475234</v>
      </c>
      <c r="G107" s="72">
        <v>4468.741894979501</v>
      </c>
      <c r="H107" s="70">
        <v>0.18</v>
      </c>
      <c r="I107" s="72">
        <v>52167.705882352944</v>
      </c>
      <c r="J107" s="70">
        <v>8.8235294117647065E-2</v>
      </c>
      <c r="K107" s="72">
        <v>0</v>
      </c>
      <c r="L107" s="72">
        <v>0</v>
      </c>
      <c r="M107" s="70">
        <v>0.56299999999999994</v>
      </c>
      <c r="N107" s="70">
        <v>5.3999999999999999E-2</v>
      </c>
      <c r="O107" s="70">
        <v>0.49399999999999999</v>
      </c>
      <c r="P107" s="70">
        <v>0.40801460000000001</v>
      </c>
      <c r="Q107" s="70">
        <v>2237.7044170040003</v>
      </c>
      <c r="R107" s="72">
        <v>48591753</v>
      </c>
      <c r="S107" s="72">
        <v>879.12</v>
      </c>
      <c r="T107" s="72">
        <v>736.39</v>
      </c>
      <c r="U107" s="70">
        <v>5.1911060558521731</v>
      </c>
      <c r="V107" s="171">
        <v>63</v>
      </c>
      <c r="W107" s="171" t="s">
        <v>101</v>
      </c>
      <c r="X107" s="70">
        <v>0.6</v>
      </c>
      <c r="Y107" s="119">
        <v>96.1</v>
      </c>
      <c r="Z107" s="70">
        <v>84.3</v>
      </c>
      <c r="AA107" s="70">
        <v>205</v>
      </c>
      <c r="AB107" s="70">
        <v>1.1000000000000001</v>
      </c>
      <c r="AC107" s="70">
        <v>0</v>
      </c>
      <c r="AD107" s="70">
        <v>0</v>
      </c>
      <c r="AE107" s="70">
        <v>97</v>
      </c>
      <c r="AF107" s="70">
        <v>26</v>
      </c>
      <c r="AG107" s="70">
        <v>0.52100000000000002</v>
      </c>
      <c r="AH107" s="70">
        <v>0.38</v>
      </c>
      <c r="AI107" s="72">
        <v>0</v>
      </c>
      <c r="AJ107" s="72">
        <v>3245.098751310567</v>
      </c>
      <c r="AK107" s="72">
        <v>0</v>
      </c>
      <c r="AL107" s="72">
        <v>15427</v>
      </c>
      <c r="AM107" s="72">
        <v>0</v>
      </c>
      <c r="AN107" s="72">
        <v>0</v>
      </c>
      <c r="AO107" s="72">
        <v>0</v>
      </c>
      <c r="AP107" s="70" t="s">
        <v>101</v>
      </c>
      <c r="AQ107" s="70">
        <v>18.600000000000001</v>
      </c>
      <c r="AR107" s="70">
        <v>3.55</v>
      </c>
      <c r="AS107" s="70">
        <v>-0.4672539234161377</v>
      </c>
      <c r="AT107" s="70">
        <v>45</v>
      </c>
      <c r="AU107" s="70">
        <v>50.7</v>
      </c>
      <c r="AV107" s="70">
        <v>36.137205651491364</v>
      </c>
      <c r="AW107" s="70">
        <v>25.7</v>
      </c>
      <c r="AX107" s="70">
        <v>99</v>
      </c>
      <c r="AY107" s="70">
        <v>51.7</v>
      </c>
      <c r="AZ107" s="70">
        <v>73.5</v>
      </c>
      <c r="BA107" s="72"/>
      <c r="BB107" s="72">
        <v>1086464</v>
      </c>
      <c r="BC107" s="72">
        <v>1078720.7593400001</v>
      </c>
      <c r="BD107" s="72">
        <v>15256361</v>
      </c>
      <c r="BE107" s="70">
        <v>7.6928999999999997E-2</v>
      </c>
      <c r="BF107" s="70">
        <v>1.575</v>
      </c>
      <c r="BG107" s="70">
        <v>0.40378633333333336</v>
      </c>
    </row>
    <row r="108" spans="1:59" s="11" customFormat="1" x14ac:dyDescent="0.25">
      <c r="A108" s="15" t="s">
        <v>423</v>
      </c>
      <c r="B108" t="s">
        <v>16</v>
      </c>
      <c r="C108" s="118" t="s">
        <v>552</v>
      </c>
      <c r="D108" s="70">
        <v>2.3333333333333335</v>
      </c>
      <c r="E108" s="72">
        <v>12866</v>
      </c>
      <c r="F108" s="72">
        <v>0</v>
      </c>
      <c r="G108" s="72">
        <v>2128.8231023358003</v>
      </c>
      <c r="H108" s="70" t="s">
        <v>101</v>
      </c>
      <c r="I108" s="72">
        <v>52167.705882352944</v>
      </c>
      <c r="J108" s="70">
        <v>8.8235294117647065E-2</v>
      </c>
      <c r="K108" s="72">
        <v>0</v>
      </c>
      <c r="L108" s="72">
        <v>0</v>
      </c>
      <c r="M108" s="70">
        <v>0.56299999999999994</v>
      </c>
      <c r="N108" s="70">
        <v>5.3999999999999999E-2</v>
      </c>
      <c r="O108" s="70">
        <v>0.49399999999999999</v>
      </c>
      <c r="P108" s="70">
        <v>0.40944580000000003</v>
      </c>
      <c r="Q108" s="70">
        <v>2237.7044170040003</v>
      </c>
      <c r="R108" s="72">
        <v>48591753</v>
      </c>
      <c r="S108" s="72">
        <v>879.12</v>
      </c>
      <c r="T108" s="72">
        <v>736.39</v>
      </c>
      <c r="U108" s="70">
        <v>5.1911060558521731</v>
      </c>
      <c r="V108" s="171">
        <v>100</v>
      </c>
      <c r="W108" s="171" t="s">
        <v>101</v>
      </c>
      <c r="X108" s="70">
        <v>0.6</v>
      </c>
      <c r="Y108" s="119">
        <v>84.2</v>
      </c>
      <c r="Z108" s="70">
        <v>69.900000000000006</v>
      </c>
      <c r="AA108" s="70">
        <v>205</v>
      </c>
      <c r="AB108" s="70">
        <v>1.7</v>
      </c>
      <c r="AC108" s="70">
        <v>0</v>
      </c>
      <c r="AD108" s="70">
        <v>0</v>
      </c>
      <c r="AE108" s="70">
        <v>97</v>
      </c>
      <c r="AF108" s="70">
        <v>26</v>
      </c>
      <c r="AG108" s="70">
        <v>0.52100000000000002</v>
      </c>
      <c r="AH108" s="70">
        <v>0.46</v>
      </c>
      <c r="AI108" s="72">
        <v>0</v>
      </c>
      <c r="AJ108" s="72">
        <v>0</v>
      </c>
      <c r="AK108" s="72">
        <v>0</v>
      </c>
      <c r="AL108" s="72">
        <v>8576</v>
      </c>
      <c r="AM108" s="72">
        <v>0</v>
      </c>
      <c r="AN108" s="72">
        <v>0</v>
      </c>
      <c r="AO108" s="72">
        <v>0</v>
      </c>
      <c r="AP108" s="70" t="s">
        <v>101</v>
      </c>
      <c r="AQ108" s="70">
        <v>14.4</v>
      </c>
      <c r="AR108" s="70">
        <v>3.55</v>
      </c>
      <c r="AS108" s="70">
        <v>-0.4672539234161377</v>
      </c>
      <c r="AT108" s="70">
        <v>45</v>
      </c>
      <c r="AU108" s="70">
        <v>38.700000000000003</v>
      </c>
      <c r="AV108" s="70">
        <v>45.022030237580992</v>
      </c>
      <c r="AW108" s="70">
        <v>25.7</v>
      </c>
      <c r="AX108" s="70">
        <v>99</v>
      </c>
      <c r="AY108" s="70">
        <v>21.1</v>
      </c>
      <c r="AZ108" s="70">
        <v>45.2</v>
      </c>
      <c r="BA108" s="72"/>
      <c r="BB108" s="72">
        <v>172482</v>
      </c>
      <c r="BC108" s="72">
        <v>178055.319219</v>
      </c>
      <c r="BD108" s="72">
        <v>15256361</v>
      </c>
      <c r="BE108" s="70">
        <v>7.6928999999999997E-2</v>
      </c>
      <c r="BF108" s="70">
        <v>1.575</v>
      </c>
      <c r="BG108" s="70">
        <v>0.40378633333333336</v>
      </c>
    </row>
    <row r="109" spans="1:59" s="11" customFormat="1" x14ac:dyDescent="0.25">
      <c r="A109" s="15" t="s">
        <v>422</v>
      </c>
      <c r="B109" t="s">
        <v>16</v>
      </c>
      <c r="C109" s="118" t="s">
        <v>551</v>
      </c>
      <c r="D109" s="70">
        <v>2.2857142857142856</v>
      </c>
      <c r="E109" s="72">
        <v>316868</v>
      </c>
      <c r="F109" s="72">
        <v>280054</v>
      </c>
      <c r="G109" s="72">
        <v>4872.2428299124995</v>
      </c>
      <c r="H109" s="70">
        <v>0.03</v>
      </c>
      <c r="I109" s="72">
        <v>52167.705882352944</v>
      </c>
      <c r="J109" s="70">
        <v>8.8235294117647065E-2</v>
      </c>
      <c r="K109" s="72">
        <v>0</v>
      </c>
      <c r="L109" s="72">
        <v>1</v>
      </c>
      <c r="M109" s="70">
        <v>0.56299999999999994</v>
      </c>
      <c r="N109" s="70">
        <v>5.3999999999999999E-2</v>
      </c>
      <c r="O109" s="70">
        <v>0.49399999999999999</v>
      </c>
      <c r="P109" s="70">
        <v>0.40944580000000003</v>
      </c>
      <c r="Q109" s="70">
        <v>2237.7044170040003</v>
      </c>
      <c r="R109" s="72">
        <v>48591753</v>
      </c>
      <c r="S109" s="72">
        <v>879.12</v>
      </c>
      <c r="T109" s="72">
        <v>736.39</v>
      </c>
      <c r="U109" s="70">
        <v>5.1911060558521731</v>
      </c>
      <c r="V109" s="171">
        <v>100</v>
      </c>
      <c r="W109" s="171" t="s">
        <v>101</v>
      </c>
      <c r="X109" s="70">
        <v>0.6</v>
      </c>
      <c r="Y109" s="119">
        <v>84.2</v>
      </c>
      <c r="Z109" s="70">
        <v>69.900000000000006</v>
      </c>
      <c r="AA109" s="70">
        <v>205</v>
      </c>
      <c r="AB109" s="70">
        <v>2.4</v>
      </c>
      <c r="AC109" s="70">
        <v>0</v>
      </c>
      <c r="AD109" s="70">
        <v>0</v>
      </c>
      <c r="AE109" s="70">
        <v>97</v>
      </c>
      <c r="AF109" s="70">
        <v>26</v>
      </c>
      <c r="AG109" s="70">
        <v>0.52100000000000002</v>
      </c>
      <c r="AH109" s="70">
        <v>0.46</v>
      </c>
      <c r="AI109" s="72">
        <v>0</v>
      </c>
      <c r="AJ109" s="72">
        <v>0</v>
      </c>
      <c r="AK109" s="72">
        <v>0</v>
      </c>
      <c r="AL109" s="72">
        <v>45269</v>
      </c>
      <c r="AM109" s="72">
        <v>0</v>
      </c>
      <c r="AN109" s="72">
        <v>0</v>
      </c>
      <c r="AO109" s="72">
        <v>0</v>
      </c>
      <c r="AP109" s="70" t="s">
        <v>101</v>
      </c>
      <c r="AQ109" s="70">
        <v>26.1</v>
      </c>
      <c r="AR109" s="70">
        <v>3.55</v>
      </c>
      <c r="AS109" s="70">
        <v>-0.4672539234161377</v>
      </c>
      <c r="AT109" s="70">
        <v>45</v>
      </c>
      <c r="AU109" s="70">
        <v>38.700000000000003</v>
      </c>
      <c r="AV109" s="70">
        <v>45.022030237580992</v>
      </c>
      <c r="AW109" s="70">
        <v>25.7</v>
      </c>
      <c r="AX109" s="70">
        <v>99</v>
      </c>
      <c r="AY109" s="70">
        <v>21.1</v>
      </c>
      <c r="AZ109" s="70">
        <v>45.2</v>
      </c>
      <c r="BA109" s="72"/>
      <c r="BB109" s="72">
        <v>748451</v>
      </c>
      <c r="BC109" s="72">
        <v>745856.75311000005</v>
      </c>
      <c r="BD109" s="72">
        <v>15256361</v>
      </c>
      <c r="BE109" s="70">
        <v>7.6928999999999997E-2</v>
      </c>
      <c r="BF109" s="70">
        <v>1.575</v>
      </c>
      <c r="BG109" s="70">
        <v>0.40378633333333336</v>
      </c>
    </row>
    <row r="110" spans="1:59" s="11" customFormat="1" x14ac:dyDescent="0.25">
      <c r="A110" s="15" t="s">
        <v>425</v>
      </c>
      <c r="B110" t="s">
        <v>16</v>
      </c>
      <c r="C110" s="118" t="s">
        <v>554</v>
      </c>
      <c r="D110" s="70">
        <v>2.2857142857142856</v>
      </c>
      <c r="E110" s="72">
        <v>430808</v>
      </c>
      <c r="F110" s="72">
        <v>185868</v>
      </c>
      <c r="G110" s="72">
        <v>527.12624227959998</v>
      </c>
      <c r="H110" s="70">
        <v>0.18</v>
      </c>
      <c r="I110" s="72">
        <v>52167.705882352944</v>
      </c>
      <c r="J110" s="70">
        <v>8.8235294117647065E-2</v>
      </c>
      <c r="K110" s="72">
        <v>0</v>
      </c>
      <c r="L110" s="72">
        <v>0</v>
      </c>
      <c r="M110" s="70">
        <v>0.56299999999999994</v>
      </c>
      <c r="N110" s="70">
        <v>5.3999999999999999E-2</v>
      </c>
      <c r="O110" s="70">
        <v>0.49399999999999999</v>
      </c>
      <c r="P110" s="70">
        <v>0.36252529999999999</v>
      </c>
      <c r="Q110" s="70">
        <v>2237.7044170040003</v>
      </c>
      <c r="R110" s="72">
        <v>48591753</v>
      </c>
      <c r="S110" s="72">
        <v>879.12</v>
      </c>
      <c r="T110" s="72">
        <v>736.39</v>
      </c>
      <c r="U110" s="70">
        <v>5.1911060558521731</v>
      </c>
      <c r="V110" s="171">
        <v>53</v>
      </c>
      <c r="W110" s="171">
        <v>0.16899999999999998</v>
      </c>
      <c r="X110" s="70">
        <v>0.6</v>
      </c>
      <c r="Y110" s="119">
        <v>85.7</v>
      </c>
      <c r="Z110" s="70">
        <v>69.7</v>
      </c>
      <c r="AA110" s="70">
        <v>205</v>
      </c>
      <c r="AB110" s="70">
        <v>0.1</v>
      </c>
      <c r="AC110" s="70">
        <v>0</v>
      </c>
      <c r="AD110" s="70">
        <v>0</v>
      </c>
      <c r="AE110" s="70">
        <v>97</v>
      </c>
      <c r="AF110" s="70">
        <v>26</v>
      </c>
      <c r="AG110" s="70">
        <v>0.52100000000000002</v>
      </c>
      <c r="AH110" s="70">
        <v>0.28000000000000003</v>
      </c>
      <c r="AI110" s="72">
        <v>0</v>
      </c>
      <c r="AJ110" s="72">
        <v>0</v>
      </c>
      <c r="AK110" s="72">
        <v>0</v>
      </c>
      <c r="AL110" s="72">
        <v>30790</v>
      </c>
      <c r="AM110" s="72">
        <v>0</v>
      </c>
      <c r="AN110" s="72">
        <v>0</v>
      </c>
      <c r="AO110" s="72">
        <v>0</v>
      </c>
      <c r="AP110" s="70">
        <v>9.4</v>
      </c>
      <c r="AQ110" s="70">
        <v>31.3</v>
      </c>
      <c r="AR110" s="70">
        <v>3.55</v>
      </c>
      <c r="AS110" s="70">
        <v>-0.4672539234161377</v>
      </c>
      <c r="AT110" s="70">
        <v>45</v>
      </c>
      <c r="AU110" s="70">
        <v>44.6</v>
      </c>
      <c r="AV110" s="70">
        <v>38.532674246169059</v>
      </c>
      <c r="AW110" s="70">
        <v>25.7</v>
      </c>
      <c r="AX110" s="70">
        <v>99</v>
      </c>
      <c r="AY110" s="70">
        <v>45.7</v>
      </c>
      <c r="AZ110" s="70">
        <v>86.9</v>
      </c>
      <c r="BA110" s="72"/>
      <c r="BB110" s="72">
        <v>976885</v>
      </c>
      <c r="BC110" s="72">
        <v>960654.600706</v>
      </c>
      <c r="BD110" s="72">
        <v>15256361</v>
      </c>
      <c r="BE110" s="70">
        <v>7.6928999999999997E-2</v>
      </c>
      <c r="BF110" s="70">
        <v>1.575</v>
      </c>
      <c r="BG110" s="70">
        <v>0.40378633333333336</v>
      </c>
    </row>
    <row r="111" spans="1:59" s="11" customFormat="1" x14ac:dyDescent="0.25">
      <c r="A111" s="15" t="s">
        <v>426</v>
      </c>
      <c r="B111" t="s">
        <v>16</v>
      </c>
      <c r="C111" s="118" t="s">
        <v>555</v>
      </c>
      <c r="D111" s="70">
        <v>3</v>
      </c>
      <c r="E111" s="72">
        <v>372412</v>
      </c>
      <c r="F111" s="72">
        <v>128554</v>
      </c>
      <c r="G111" s="72">
        <v>5239.9145755765003</v>
      </c>
      <c r="H111" s="70">
        <v>0.15</v>
      </c>
      <c r="I111" s="72">
        <v>52167.705882352944</v>
      </c>
      <c r="J111" s="70">
        <v>8.8235294117647065E-2</v>
      </c>
      <c r="K111" s="72">
        <v>0</v>
      </c>
      <c r="L111" s="72">
        <v>0</v>
      </c>
      <c r="M111" s="70">
        <v>0.56299999999999994</v>
      </c>
      <c r="N111" s="70">
        <v>5.3999999999999999E-2</v>
      </c>
      <c r="O111" s="70">
        <v>0.49399999999999999</v>
      </c>
      <c r="P111" s="70">
        <v>0.36252529999999999</v>
      </c>
      <c r="Q111" s="70">
        <v>2237.7044170040003</v>
      </c>
      <c r="R111" s="72">
        <v>48591753</v>
      </c>
      <c r="S111" s="72">
        <v>879.12</v>
      </c>
      <c r="T111" s="72">
        <v>736.39</v>
      </c>
      <c r="U111" s="70">
        <v>5.1911060558521731</v>
      </c>
      <c r="V111" s="171">
        <v>53</v>
      </c>
      <c r="W111" s="171">
        <v>0.185</v>
      </c>
      <c r="X111" s="70">
        <v>0.6</v>
      </c>
      <c r="Y111" s="119">
        <v>85.7</v>
      </c>
      <c r="Z111" s="70">
        <v>69.7</v>
      </c>
      <c r="AA111" s="70">
        <v>205</v>
      </c>
      <c r="AB111" s="70">
        <v>0.3</v>
      </c>
      <c r="AC111" s="70">
        <v>0</v>
      </c>
      <c r="AD111" s="70">
        <v>1</v>
      </c>
      <c r="AE111" s="70">
        <v>97</v>
      </c>
      <c r="AF111" s="70">
        <v>26</v>
      </c>
      <c r="AG111" s="70">
        <v>0.52100000000000002</v>
      </c>
      <c r="AH111" s="70">
        <v>0.28000000000000003</v>
      </c>
      <c r="AI111" s="72">
        <v>0</v>
      </c>
      <c r="AJ111" s="72">
        <v>0</v>
      </c>
      <c r="AK111" s="72">
        <v>0</v>
      </c>
      <c r="AL111" s="72">
        <v>164864</v>
      </c>
      <c r="AM111" s="72">
        <v>0</v>
      </c>
      <c r="AN111" s="72">
        <v>0</v>
      </c>
      <c r="AO111" s="72">
        <v>0</v>
      </c>
      <c r="AP111" s="70">
        <v>10.5</v>
      </c>
      <c r="AQ111" s="70">
        <v>28.4</v>
      </c>
      <c r="AR111" s="70">
        <v>3.55</v>
      </c>
      <c r="AS111" s="70">
        <v>-0.4672539234161377</v>
      </c>
      <c r="AT111" s="70">
        <v>45</v>
      </c>
      <c r="AU111" s="70">
        <v>44.6</v>
      </c>
      <c r="AV111" s="70">
        <v>38.532674246169059</v>
      </c>
      <c r="AW111" s="70">
        <v>25.7</v>
      </c>
      <c r="AX111" s="70">
        <v>99</v>
      </c>
      <c r="AY111" s="70">
        <v>45.7</v>
      </c>
      <c r="AZ111" s="70">
        <v>86.9</v>
      </c>
      <c r="BA111" s="72"/>
      <c r="BB111" s="72">
        <v>654981</v>
      </c>
      <c r="BC111" s="72">
        <v>629109.83333499997</v>
      </c>
      <c r="BD111" s="72">
        <v>15256361</v>
      </c>
      <c r="BE111" s="70">
        <v>7.6928999999999997E-2</v>
      </c>
      <c r="BF111" s="70">
        <v>1.575</v>
      </c>
      <c r="BG111" s="70">
        <v>0.40378633333333336</v>
      </c>
    </row>
    <row r="112" spans="1:59" s="11" customFormat="1" x14ac:dyDescent="0.25">
      <c r="A112" s="15" t="s">
        <v>428</v>
      </c>
      <c r="B112" t="s">
        <v>16</v>
      </c>
      <c r="C112" s="118" t="s">
        <v>557</v>
      </c>
      <c r="D112" s="70">
        <v>2.2857142857142856</v>
      </c>
      <c r="E112" s="72">
        <v>33524</v>
      </c>
      <c r="F112" s="72">
        <v>423411</v>
      </c>
      <c r="G112" s="72">
        <v>20873.005179046002</v>
      </c>
      <c r="H112" s="70">
        <v>0.18</v>
      </c>
      <c r="I112" s="72">
        <v>52167.705882352944</v>
      </c>
      <c r="J112" s="70">
        <v>8.8235294117647065E-2</v>
      </c>
      <c r="K112" s="72">
        <v>0</v>
      </c>
      <c r="L112" s="72">
        <v>1</v>
      </c>
      <c r="M112" s="70">
        <v>0.56299999999999994</v>
      </c>
      <c r="N112" s="70">
        <v>5.3999999999999999E-2</v>
      </c>
      <c r="O112" s="70">
        <v>0.49399999999999999</v>
      </c>
      <c r="P112" s="70">
        <v>0.36252529999999999</v>
      </c>
      <c r="Q112" s="70">
        <v>2237.7044170040003</v>
      </c>
      <c r="R112" s="72">
        <v>48591753</v>
      </c>
      <c r="S112" s="72">
        <v>879.12</v>
      </c>
      <c r="T112" s="72">
        <v>736.39</v>
      </c>
      <c r="U112" s="70">
        <v>5.1911060558521731</v>
      </c>
      <c r="V112" s="171">
        <v>53</v>
      </c>
      <c r="W112" s="171">
        <v>0.13900000000000001</v>
      </c>
      <c r="X112" s="70">
        <v>0.6</v>
      </c>
      <c r="Y112" s="119">
        <v>85.7</v>
      </c>
      <c r="Z112" s="70">
        <v>69.7</v>
      </c>
      <c r="AA112" s="70">
        <v>205</v>
      </c>
      <c r="AB112" s="70">
        <v>0.9</v>
      </c>
      <c r="AC112" s="70">
        <v>0</v>
      </c>
      <c r="AD112" s="70">
        <v>1</v>
      </c>
      <c r="AE112" s="70">
        <v>97</v>
      </c>
      <c r="AF112" s="70">
        <v>26</v>
      </c>
      <c r="AG112" s="70">
        <v>0.52100000000000002</v>
      </c>
      <c r="AH112" s="70">
        <v>0.28000000000000003</v>
      </c>
      <c r="AI112" s="72">
        <v>0</v>
      </c>
      <c r="AJ112" s="72">
        <v>3014.2336118454778</v>
      </c>
      <c r="AK112" s="72">
        <v>0</v>
      </c>
      <c r="AL112" s="72">
        <v>85575</v>
      </c>
      <c r="AM112" s="72">
        <v>0</v>
      </c>
      <c r="AN112" s="72">
        <v>0</v>
      </c>
      <c r="AO112" s="72">
        <v>0</v>
      </c>
      <c r="AP112" s="70">
        <v>8</v>
      </c>
      <c r="AQ112" s="70">
        <v>20.9</v>
      </c>
      <c r="AR112" s="70">
        <v>3.55</v>
      </c>
      <c r="AS112" s="70">
        <v>-0.4672539234161377</v>
      </c>
      <c r="AT112" s="70">
        <v>45</v>
      </c>
      <c r="AU112" s="70">
        <v>44.6</v>
      </c>
      <c r="AV112" s="70">
        <v>38.532674246169059</v>
      </c>
      <c r="AW112" s="70">
        <v>25.7</v>
      </c>
      <c r="AX112" s="70">
        <v>99</v>
      </c>
      <c r="AY112" s="70">
        <v>45.7</v>
      </c>
      <c r="AZ112" s="70">
        <v>86.9</v>
      </c>
      <c r="BA112" s="72"/>
      <c r="BB112" s="72">
        <v>1009170</v>
      </c>
      <c r="BC112" s="72">
        <v>1009121.45623</v>
      </c>
      <c r="BD112" s="72">
        <v>15256361</v>
      </c>
      <c r="BE112" s="70">
        <v>7.6928999999999997E-2</v>
      </c>
      <c r="BF112" s="70">
        <v>1.575</v>
      </c>
      <c r="BG112" s="70">
        <v>0.40378633333333336</v>
      </c>
    </row>
    <row r="113" spans="1:59" s="11" customFormat="1" x14ac:dyDescent="0.25">
      <c r="A113" s="15" t="s">
        <v>427</v>
      </c>
      <c r="B113" t="s">
        <v>16</v>
      </c>
      <c r="C113" s="118" t="s">
        <v>556</v>
      </c>
      <c r="D113" s="70">
        <v>2.1666666666666665</v>
      </c>
      <c r="E113" s="72">
        <v>244045</v>
      </c>
      <c r="F113" s="72">
        <v>96886</v>
      </c>
      <c r="G113" s="72">
        <v>1590.974545262</v>
      </c>
      <c r="H113" s="70" t="s">
        <v>101</v>
      </c>
      <c r="I113" s="72">
        <v>52167.705882352944</v>
      </c>
      <c r="J113" s="70">
        <v>8.8235294117647065E-2</v>
      </c>
      <c r="K113" s="72">
        <v>0</v>
      </c>
      <c r="L113" s="72">
        <v>0</v>
      </c>
      <c r="M113" s="70">
        <v>0.56299999999999994</v>
      </c>
      <c r="N113" s="70">
        <v>5.3999999999999999E-2</v>
      </c>
      <c r="O113" s="70">
        <v>0.49399999999999999</v>
      </c>
      <c r="P113" s="70">
        <v>0.40944580000000003</v>
      </c>
      <c r="Q113" s="70">
        <v>2237.7044170040003</v>
      </c>
      <c r="R113" s="72">
        <v>48591753</v>
      </c>
      <c r="S113" s="72">
        <v>879.12</v>
      </c>
      <c r="T113" s="72">
        <v>736.39</v>
      </c>
      <c r="U113" s="70">
        <v>5.1911060558521731</v>
      </c>
      <c r="V113" s="171">
        <v>100</v>
      </c>
      <c r="W113" s="171" t="s">
        <v>101</v>
      </c>
      <c r="X113" s="70">
        <v>0.6</v>
      </c>
      <c r="Y113" s="119">
        <v>84.2</v>
      </c>
      <c r="Z113" s="70">
        <v>69.900000000000006</v>
      </c>
      <c r="AA113" s="70">
        <v>205</v>
      </c>
      <c r="AB113" s="70">
        <v>1.1000000000000001</v>
      </c>
      <c r="AC113" s="70">
        <v>0</v>
      </c>
      <c r="AD113" s="70">
        <v>0</v>
      </c>
      <c r="AE113" s="70">
        <v>97</v>
      </c>
      <c r="AF113" s="70">
        <v>26</v>
      </c>
      <c r="AG113" s="70">
        <v>0.52100000000000002</v>
      </c>
      <c r="AH113" s="70">
        <v>0.46</v>
      </c>
      <c r="AI113" s="72">
        <v>0</v>
      </c>
      <c r="AJ113" s="72">
        <v>0</v>
      </c>
      <c r="AK113" s="72">
        <v>0</v>
      </c>
      <c r="AL113" s="72">
        <v>25026</v>
      </c>
      <c r="AM113" s="72">
        <v>0</v>
      </c>
      <c r="AN113" s="72">
        <v>0</v>
      </c>
      <c r="AO113" s="72">
        <v>0</v>
      </c>
      <c r="AP113" s="70" t="s">
        <v>101</v>
      </c>
      <c r="AQ113" s="70">
        <v>21.3</v>
      </c>
      <c r="AR113" s="70">
        <v>3.55</v>
      </c>
      <c r="AS113" s="70">
        <v>-0.4672539234161377</v>
      </c>
      <c r="AT113" s="70">
        <v>45</v>
      </c>
      <c r="AU113" s="70">
        <v>38.700000000000003</v>
      </c>
      <c r="AV113" s="70">
        <v>45.022030237580992</v>
      </c>
      <c r="AW113" s="70">
        <v>25.7</v>
      </c>
      <c r="AX113" s="70">
        <v>99</v>
      </c>
      <c r="AY113" s="70">
        <v>21.1</v>
      </c>
      <c r="AZ113" s="70">
        <v>45.2</v>
      </c>
      <c r="BA113" s="72"/>
      <c r="BB113" s="72">
        <v>517016</v>
      </c>
      <c r="BC113" s="72">
        <v>508465.23020300001</v>
      </c>
      <c r="BD113" s="72">
        <v>15256361</v>
      </c>
      <c r="BE113" s="70">
        <v>7.6928999999999997E-2</v>
      </c>
      <c r="BF113" s="70">
        <v>1.575</v>
      </c>
      <c r="BG113" s="70">
        <v>0.40378633333333336</v>
      </c>
    </row>
    <row r="114" spans="1:59" s="11" customFormat="1" x14ac:dyDescent="0.25">
      <c r="A114" s="15" t="s">
        <v>429</v>
      </c>
      <c r="B114" t="s">
        <v>16</v>
      </c>
      <c r="C114" s="118" t="s">
        <v>558</v>
      </c>
      <c r="D114" s="70">
        <v>2.7142857142857144</v>
      </c>
      <c r="E114" s="72">
        <v>227276</v>
      </c>
      <c r="F114" s="72">
        <v>6741</v>
      </c>
      <c r="G114" s="72">
        <v>2822.0636011101501</v>
      </c>
      <c r="H114" s="70">
        <v>0.12</v>
      </c>
      <c r="I114" s="72">
        <v>52167.705882352944</v>
      </c>
      <c r="J114" s="70">
        <v>8.8235294117647065E-2</v>
      </c>
      <c r="K114" s="72">
        <v>0</v>
      </c>
      <c r="L114" s="72">
        <v>0</v>
      </c>
      <c r="M114" s="70">
        <v>0.56299999999999994</v>
      </c>
      <c r="N114" s="70">
        <v>5.3999999999999999E-2</v>
      </c>
      <c r="O114" s="70">
        <v>0.49399999999999999</v>
      </c>
      <c r="P114" s="70">
        <v>0.40944580000000003</v>
      </c>
      <c r="Q114" s="70">
        <v>2237.7044170040003</v>
      </c>
      <c r="R114" s="72">
        <v>48591753</v>
      </c>
      <c r="S114" s="72">
        <v>879.12</v>
      </c>
      <c r="T114" s="72">
        <v>736.39</v>
      </c>
      <c r="U114" s="70">
        <v>5.1911060558521731</v>
      </c>
      <c r="V114" s="171">
        <v>100</v>
      </c>
      <c r="W114" s="171">
        <v>0.14499999999999999</v>
      </c>
      <c r="X114" s="70">
        <v>0.6</v>
      </c>
      <c r="Y114" s="119">
        <v>84.2</v>
      </c>
      <c r="Z114" s="70">
        <v>69.900000000000006</v>
      </c>
      <c r="AA114" s="70">
        <v>205</v>
      </c>
      <c r="AB114" s="70">
        <v>1.4</v>
      </c>
      <c r="AC114" s="70">
        <v>0</v>
      </c>
      <c r="AD114" s="70">
        <v>0</v>
      </c>
      <c r="AE114" s="70">
        <v>97</v>
      </c>
      <c r="AF114" s="70">
        <v>26</v>
      </c>
      <c r="AG114" s="70">
        <v>0.52100000000000002</v>
      </c>
      <c r="AH114" s="70">
        <v>0.46</v>
      </c>
      <c r="AI114" s="72">
        <v>0</v>
      </c>
      <c r="AJ114" s="72">
        <v>0</v>
      </c>
      <c r="AK114" s="72">
        <v>0</v>
      </c>
      <c r="AL114" s="72">
        <v>136845</v>
      </c>
      <c r="AM114" s="72">
        <v>0</v>
      </c>
      <c r="AN114" s="72">
        <v>0</v>
      </c>
      <c r="AO114" s="72">
        <v>0</v>
      </c>
      <c r="AP114" s="70">
        <v>6.8</v>
      </c>
      <c r="AQ114" s="70">
        <v>20.399999999999999</v>
      </c>
      <c r="AR114" s="70">
        <v>3.55</v>
      </c>
      <c r="AS114" s="70">
        <v>-0.4672539234161377</v>
      </c>
      <c r="AT114" s="70">
        <v>45</v>
      </c>
      <c r="AU114" s="70">
        <v>38.700000000000003</v>
      </c>
      <c r="AV114" s="70">
        <v>45.022030237580992</v>
      </c>
      <c r="AW114" s="70">
        <v>25.7</v>
      </c>
      <c r="AX114" s="70">
        <v>99</v>
      </c>
      <c r="AY114" s="70">
        <v>21.1</v>
      </c>
      <c r="AZ114" s="70">
        <v>45.2</v>
      </c>
      <c r="BA114" s="72"/>
      <c r="BB114" s="72">
        <v>783777</v>
      </c>
      <c r="BC114" s="72">
        <v>763128.15514100005</v>
      </c>
      <c r="BD114" s="72">
        <v>15256361</v>
      </c>
      <c r="BE114" s="70">
        <v>7.6928999999999997E-2</v>
      </c>
      <c r="BF114" s="70">
        <v>1.575</v>
      </c>
      <c r="BG114" s="70">
        <v>0.40378633333333336</v>
      </c>
    </row>
    <row r="115" spans="1:59" s="11" customFormat="1" x14ac:dyDescent="0.25">
      <c r="A115" s="15" t="s">
        <v>430</v>
      </c>
      <c r="B115" t="s">
        <v>16</v>
      </c>
      <c r="C115" s="118" t="s">
        <v>559</v>
      </c>
      <c r="D115" s="70">
        <v>1.8571428571428572</v>
      </c>
      <c r="E115" s="72">
        <v>470612</v>
      </c>
      <c r="F115" s="72">
        <v>438386</v>
      </c>
      <c r="G115" s="72">
        <v>24.428799528169002</v>
      </c>
      <c r="H115" s="70">
        <v>0.21</v>
      </c>
      <c r="I115" s="72">
        <v>52167.705882352944</v>
      </c>
      <c r="J115" s="70">
        <v>8.8235294117647065E-2</v>
      </c>
      <c r="K115" s="72">
        <v>0</v>
      </c>
      <c r="L115" s="72">
        <v>0</v>
      </c>
      <c r="M115" s="70">
        <v>0.56299999999999994</v>
      </c>
      <c r="N115" s="70">
        <v>5.3999999999999999E-2</v>
      </c>
      <c r="O115" s="70">
        <v>0.49399999999999999</v>
      </c>
      <c r="P115" s="70">
        <v>0.13246640000000001</v>
      </c>
      <c r="Q115" s="70">
        <v>2237.7044170040003</v>
      </c>
      <c r="R115" s="72">
        <v>48591753</v>
      </c>
      <c r="S115" s="72">
        <v>879.12</v>
      </c>
      <c r="T115" s="72">
        <v>736.39</v>
      </c>
      <c r="U115" s="70">
        <v>5.1911060558521731</v>
      </c>
      <c r="V115" s="171">
        <v>36</v>
      </c>
      <c r="W115" s="171" t="s">
        <v>101</v>
      </c>
      <c r="X115" s="70">
        <v>0.6</v>
      </c>
      <c r="Y115" s="119">
        <v>97.199999999999989</v>
      </c>
      <c r="Z115" s="70">
        <v>90.6</v>
      </c>
      <c r="AA115" s="70">
        <v>205</v>
      </c>
      <c r="AB115" s="70">
        <v>0.3</v>
      </c>
      <c r="AC115" s="70">
        <v>0</v>
      </c>
      <c r="AD115" s="70">
        <v>0</v>
      </c>
      <c r="AE115" s="70">
        <v>97</v>
      </c>
      <c r="AF115" s="70">
        <v>26</v>
      </c>
      <c r="AG115" s="70">
        <v>0.52100000000000002</v>
      </c>
      <c r="AH115" s="70">
        <v>0.15</v>
      </c>
      <c r="AI115" s="72">
        <v>0</v>
      </c>
      <c r="AJ115" s="72">
        <v>0</v>
      </c>
      <c r="AK115" s="72">
        <v>0</v>
      </c>
      <c r="AL115" s="72">
        <v>35826</v>
      </c>
      <c r="AM115" s="72">
        <v>0</v>
      </c>
      <c r="AN115" s="72">
        <v>0</v>
      </c>
      <c r="AO115" s="72">
        <v>0</v>
      </c>
      <c r="AP115" s="70" t="s">
        <v>101</v>
      </c>
      <c r="AQ115" s="70">
        <v>24.1</v>
      </c>
      <c r="AR115" s="70">
        <v>3.55</v>
      </c>
      <c r="AS115" s="70">
        <v>-0.4672539234161377</v>
      </c>
      <c r="AT115" s="70">
        <v>45</v>
      </c>
      <c r="AU115" s="70">
        <v>87.7</v>
      </c>
      <c r="AV115" s="70">
        <v>63.804049153908146</v>
      </c>
      <c r="AW115" s="70">
        <v>25.7</v>
      </c>
      <c r="AX115" s="70">
        <v>99</v>
      </c>
      <c r="AY115" s="70">
        <v>67</v>
      </c>
      <c r="AZ115" s="70">
        <v>97.2</v>
      </c>
      <c r="BA115" s="72"/>
      <c r="BB115" s="72">
        <v>1995037</v>
      </c>
      <c r="BC115" s="72">
        <v>2005770.66163</v>
      </c>
      <c r="BD115" s="72">
        <v>15256361</v>
      </c>
      <c r="BE115" s="70">
        <v>7.6928999999999997E-2</v>
      </c>
      <c r="BF115" s="70">
        <v>1.575</v>
      </c>
      <c r="BG115" s="70">
        <v>0.40378633333333336</v>
      </c>
    </row>
    <row r="116" spans="1:59" s="11" customFormat="1" x14ac:dyDescent="0.25">
      <c r="A116" s="15" t="s">
        <v>431</v>
      </c>
      <c r="B116" t="s">
        <v>16</v>
      </c>
      <c r="C116" s="118" t="s">
        <v>560</v>
      </c>
      <c r="D116" s="70">
        <v>2.1428571428571428</v>
      </c>
      <c r="E116" s="72">
        <v>128546</v>
      </c>
      <c r="F116" s="72">
        <v>90001</v>
      </c>
      <c r="G116" s="72">
        <v>534.09380884339998</v>
      </c>
      <c r="H116" s="70">
        <v>0.06</v>
      </c>
      <c r="I116" s="72">
        <v>52167.705882352944</v>
      </c>
      <c r="J116" s="70">
        <v>8.8235294117647065E-2</v>
      </c>
      <c r="K116" s="72">
        <v>3</v>
      </c>
      <c r="L116" s="72">
        <v>32</v>
      </c>
      <c r="M116" s="70">
        <v>0.56299999999999994</v>
      </c>
      <c r="N116" s="70">
        <v>5.3999999999999999E-2</v>
      </c>
      <c r="O116" s="70">
        <v>0.49399999999999999</v>
      </c>
      <c r="P116" s="70">
        <v>0.40944580000000003</v>
      </c>
      <c r="Q116" s="70">
        <v>2237.7044170040003</v>
      </c>
      <c r="R116" s="72">
        <v>48591753</v>
      </c>
      <c r="S116" s="72">
        <v>879.12</v>
      </c>
      <c r="T116" s="72">
        <v>736.39</v>
      </c>
      <c r="U116" s="70">
        <v>5.1911060558521731</v>
      </c>
      <c r="V116" s="171">
        <v>100</v>
      </c>
      <c r="W116" s="171" t="s">
        <v>101</v>
      </c>
      <c r="X116" s="70">
        <v>0.6</v>
      </c>
      <c r="Y116" s="119">
        <v>84.2</v>
      </c>
      <c r="Z116" s="70">
        <v>69.900000000000006</v>
      </c>
      <c r="AA116" s="70">
        <v>205</v>
      </c>
      <c r="AB116" s="70">
        <v>1</v>
      </c>
      <c r="AC116" s="70">
        <v>0</v>
      </c>
      <c r="AD116" s="70">
        <v>1</v>
      </c>
      <c r="AE116" s="70">
        <v>97</v>
      </c>
      <c r="AF116" s="70">
        <v>26</v>
      </c>
      <c r="AG116" s="70">
        <v>0.52100000000000002</v>
      </c>
      <c r="AH116" s="70">
        <v>0.46</v>
      </c>
      <c r="AI116" s="72">
        <v>0</v>
      </c>
      <c r="AJ116" s="72">
        <v>0</v>
      </c>
      <c r="AK116" s="72">
        <v>0</v>
      </c>
      <c r="AL116" s="72">
        <v>16339</v>
      </c>
      <c r="AM116" s="72">
        <v>0</v>
      </c>
      <c r="AN116" s="72">
        <v>0</v>
      </c>
      <c r="AO116" s="72">
        <v>0</v>
      </c>
      <c r="AP116" s="70" t="s">
        <v>101</v>
      </c>
      <c r="AQ116" s="70">
        <v>11.4</v>
      </c>
      <c r="AR116" s="70">
        <v>3.55</v>
      </c>
      <c r="AS116" s="70">
        <v>-0.4672539234161377</v>
      </c>
      <c r="AT116" s="70">
        <v>45</v>
      </c>
      <c r="AU116" s="70">
        <v>38.700000000000003</v>
      </c>
      <c r="AV116" s="70">
        <v>45.022030237580992</v>
      </c>
      <c r="AW116" s="70">
        <v>25.7</v>
      </c>
      <c r="AX116" s="70">
        <v>99</v>
      </c>
      <c r="AY116" s="70">
        <v>21.1</v>
      </c>
      <c r="AZ116" s="70">
        <v>45.2</v>
      </c>
      <c r="BA116" s="72"/>
      <c r="BB116" s="72">
        <v>621168</v>
      </c>
      <c r="BC116" s="72">
        <v>610140.17079899996</v>
      </c>
      <c r="BD116" s="72">
        <v>15256361</v>
      </c>
      <c r="BE116" s="70">
        <v>7.6928999999999997E-2</v>
      </c>
      <c r="BF116" s="70">
        <v>1.575</v>
      </c>
      <c r="BG116" s="70">
        <v>0.40378633333333336</v>
      </c>
    </row>
    <row r="117" spans="1:59" s="11" customFormat="1" x14ac:dyDescent="0.25">
      <c r="A117" s="15" t="s">
        <v>433</v>
      </c>
      <c r="B117" t="s">
        <v>4</v>
      </c>
      <c r="C117" s="118" t="s">
        <v>562</v>
      </c>
      <c r="D117" s="70">
        <v>3.1428571428571428</v>
      </c>
      <c r="E117" s="72">
        <v>1647</v>
      </c>
      <c r="F117" s="72">
        <v>0</v>
      </c>
      <c r="G117" s="72">
        <v>13092.538546305999</v>
      </c>
      <c r="H117" s="70">
        <v>0.15</v>
      </c>
      <c r="I117" s="72">
        <v>215964.70588235295</v>
      </c>
      <c r="J117" s="70">
        <v>0.17647058823529413</v>
      </c>
      <c r="K117" s="72">
        <v>0</v>
      </c>
      <c r="L117" s="72">
        <v>0</v>
      </c>
      <c r="M117" s="70">
        <v>0.97799999999999998</v>
      </c>
      <c r="N117" s="70">
        <v>0.96599999999999997</v>
      </c>
      <c r="O117" s="70">
        <v>0.39600000000000002</v>
      </c>
      <c r="P117" s="70">
        <v>0.65362830000000005</v>
      </c>
      <c r="Q117" s="70">
        <v>0</v>
      </c>
      <c r="R117" s="72">
        <v>1088892340</v>
      </c>
      <c r="S117" s="72">
        <v>606.65</v>
      </c>
      <c r="T117" s="72">
        <v>624.46</v>
      </c>
      <c r="U117" s="70">
        <v>6.7684218076631542</v>
      </c>
      <c r="V117" s="171">
        <v>69</v>
      </c>
      <c r="W117" s="171">
        <v>0.39399999999999996</v>
      </c>
      <c r="X117" s="70">
        <v>0.4</v>
      </c>
      <c r="Y117" s="119">
        <v>33.700000000000003</v>
      </c>
      <c r="Z117" s="70">
        <v>30.1</v>
      </c>
      <c r="AA117" s="70">
        <v>209</v>
      </c>
      <c r="AB117" s="70">
        <v>2.1</v>
      </c>
      <c r="AC117" s="70">
        <v>0</v>
      </c>
      <c r="AD117" s="70">
        <v>1</v>
      </c>
      <c r="AE117" s="70">
        <v>100</v>
      </c>
      <c r="AF117" s="70">
        <v>58.3</v>
      </c>
      <c r="AG117" s="70">
        <v>0.69499999999999995</v>
      </c>
      <c r="AH117" s="70">
        <v>0.13</v>
      </c>
      <c r="AI117" s="72">
        <v>0</v>
      </c>
      <c r="AJ117" s="72">
        <v>0</v>
      </c>
      <c r="AK117" s="72">
        <v>0</v>
      </c>
      <c r="AL117" s="72">
        <v>83493</v>
      </c>
      <c r="AM117" s="72">
        <v>0</v>
      </c>
      <c r="AN117" s="72">
        <v>0</v>
      </c>
      <c r="AO117" s="72">
        <v>0</v>
      </c>
      <c r="AP117" s="70">
        <v>21.3</v>
      </c>
      <c r="AQ117" s="70">
        <v>20.399999999999999</v>
      </c>
      <c r="AR117" s="70" t="s">
        <v>101</v>
      </c>
      <c r="AS117" s="70">
        <v>-1.4942601919174194</v>
      </c>
      <c r="AT117" s="70">
        <v>20</v>
      </c>
      <c r="AU117" s="70">
        <v>4.8</v>
      </c>
      <c r="AV117" s="70">
        <v>7.5339933993399342</v>
      </c>
      <c r="AW117" s="70">
        <v>5</v>
      </c>
      <c r="AX117" s="70">
        <v>43</v>
      </c>
      <c r="AY117" s="70">
        <v>4.5</v>
      </c>
      <c r="AZ117" s="70">
        <v>87.7</v>
      </c>
      <c r="BA117" s="72"/>
      <c r="BB117" s="72">
        <v>337694</v>
      </c>
      <c r="BC117" s="72">
        <v>347333.992524</v>
      </c>
      <c r="BD117" s="72">
        <v>14706217</v>
      </c>
      <c r="BE117" s="70">
        <v>0</v>
      </c>
      <c r="BF117" s="70">
        <v>0</v>
      </c>
      <c r="BG117" s="70">
        <v>1.2348319999999999</v>
      </c>
    </row>
    <row r="118" spans="1:59" s="11" customFormat="1" x14ac:dyDescent="0.25">
      <c r="A118" s="15" t="s">
        <v>432</v>
      </c>
      <c r="B118" t="s">
        <v>4</v>
      </c>
      <c r="C118" s="118" t="s">
        <v>561</v>
      </c>
      <c r="D118" s="70">
        <v>2.7142857142857144</v>
      </c>
      <c r="E118" s="72">
        <v>7582</v>
      </c>
      <c r="F118" s="72">
        <v>0</v>
      </c>
      <c r="G118" s="72">
        <v>12121.766083883502</v>
      </c>
      <c r="H118" s="70">
        <v>0.12</v>
      </c>
      <c r="I118" s="72">
        <v>215964.70588235295</v>
      </c>
      <c r="J118" s="70">
        <v>0.17647058823529413</v>
      </c>
      <c r="K118" s="72">
        <v>0</v>
      </c>
      <c r="L118" s="72">
        <v>0</v>
      </c>
      <c r="M118" s="70">
        <v>0.97799999999999998</v>
      </c>
      <c r="N118" s="70">
        <v>0.96599999999999997</v>
      </c>
      <c r="O118" s="70">
        <v>0.39600000000000002</v>
      </c>
      <c r="P118" s="70">
        <v>0.65866499999999994</v>
      </c>
      <c r="Q118" s="70">
        <v>0</v>
      </c>
      <c r="R118" s="72">
        <v>1088892340</v>
      </c>
      <c r="S118" s="72">
        <v>606.65</v>
      </c>
      <c r="T118" s="72">
        <v>624.46</v>
      </c>
      <c r="U118" s="70">
        <v>6.7684218076631542</v>
      </c>
      <c r="V118" s="171">
        <v>101</v>
      </c>
      <c r="W118" s="171">
        <v>0.36</v>
      </c>
      <c r="X118" s="70">
        <v>0.4</v>
      </c>
      <c r="Y118" s="119">
        <v>13.2</v>
      </c>
      <c r="Z118" s="70">
        <v>30.5</v>
      </c>
      <c r="AA118" s="70">
        <v>209</v>
      </c>
      <c r="AB118" s="70">
        <v>0.5</v>
      </c>
      <c r="AC118" s="70">
        <v>0</v>
      </c>
      <c r="AD118" s="70">
        <v>0</v>
      </c>
      <c r="AE118" s="70">
        <v>100</v>
      </c>
      <c r="AF118" s="70">
        <v>58.3</v>
      </c>
      <c r="AG118" s="70">
        <v>0.69499999999999995</v>
      </c>
      <c r="AH118" s="70">
        <v>0.26</v>
      </c>
      <c r="AI118" s="72">
        <v>0</v>
      </c>
      <c r="AJ118" s="72">
        <v>0</v>
      </c>
      <c r="AK118" s="72">
        <v>0</v>
      </c>
      <c r="AL118" s="72">
        <v>139624</v>
      </c>
      <c r="AM118" s="72">
        <v>0</v>
      </c>
      <c r="AN118" s="72">
        <v>0</v>
      </c>
      <c r="AO118" s="72">
        <v>0</v>
      </c>
      <c r="AP118" s="70">
        <v>22.1</v>
      </c>
      <c r="AQ118" s="70">
        <v>20.399999999999999</v>
      </c>
      <c r="AR118" s="70" t="s">
        <v>101</v>
      </c>
      <c r="AS118" s="70">
        <v>-1.4942601919174194</v>
      </c>
      <c r="AT118" s="70">
        <v>20</v>
      </c>
      <c r="AU118" s="70">
        <v>2.2999999999999998</v>
      </c>
      <c r="AV118" s="70">
        <v>17.155491990846681</v>
      </c>
      <c r="AW118" s="70">
        <v>5</v>
      </c>
      <c r="AX118" s="70">
        <v>43</v>
      </c>
      <c r="AY118" s="70">
        <v>3.4</v>
      </c>
      <c r="AZ118" s="70">
        <v>61.1</v>
      </c>
      <c r="BA118" s="72"/>
      <c r="BB118" s="72">
        <v>626592</v>
      </c>
      <c r="BC118" s="72">
        <v>607488.39427100006</v>
      </c>
      <c r="BD118" s="72">
        <v>14706217</v>
      </c>
      <c r="BE118" s="70">
        <v>0</v>
      </c>
      <c r="BF118" s="70">
        <v>0</v>
      </c>
      <c r="BG118" s="70">
        <v>1.2348319999999999</v>
      </c>
    </row>
    <row r="119" spans="1:59" s="11" customFormat="1" x14ac:dyDescent="0.25">
      <c r="A119" s="15" t="s">
        <v>434</v>
      </c>
      <c r="B119" t="s">
        <v>4</v>
      </c>
      <c r="C119" s="118" t="s">
        <v>563</v>
      </c>
      <c r="D119" s="70">
        <v>1</v>
      </c>
      <c r="E119" s="72">
        <v>0</v>
      </c>
      <c r="F119" s="72">
        <v>0</v>
      </c>
      <c r="G119" s="72">
        <v>0.11799476623525001</v>
      </c>
      <c r="H119" s="70">
        <v>0</v>
      </c>
      <c r="I119" s="72">
        <v>215964.70588235295</v>
      </c>
      <c r="J119" s="70">
        <v>0.17647058823529413</v>
      </c>
      <c r="K119" s="72">
        <v>0</v>
      </c>
      <c r="L119" s="72">
        <v>0</v>
      </c>
      <c r="M119" s="70">
        <v>0.97799999999999998</v>
      </c>
      <c r="N119" s="70">
        <v>0.96599999999999997</v>
      </c>
      <c r="O119" s="70">
        <v>0.39600000000000002</v>
      </c>
      <c r="P119" s="70">
        <v>0.53724170000000004</v>
      </c>
      <c r="Q119" s="70">
        <v>0</v>
      </c>
      <c r="R119" s="72">
        <v>1088892340</v>
      </c>
      <c r="S119" s="72">
        <v>606.65</v>
      </c>
      <c r="T119" s="72">
        <v>624.46</v>
      </c>
      <c r="U119" s="70">
        <v>6.7684218076631542</v>
      </c>
      <c r="V119" s="171">
        <v>106</v>
      </c>
      <c r="W119" s="171">
        <v>0.24399999999999999</v>
      </c>
      <c r="X119" s="70">
        <v>0.4</v>
      </c>
      <c r="Y119" s="119">
        <v>17</v>
      </c>
      <c r="Z119" s="70">
        <v>19.600000000000001</v>
      </c>
      <c r="AA119" s="70">
        <v>209</v>
      </c>
      <c r="AB119" s="70">
        <v>5.3</v>
      </c>
      <c r="AC119" s="70">
        <v>0</v>
      </c>
      <c r="AD119" s="70">
        <v>0</v>
      </c>
      <c r="AE119" s="70">
        <v>100</v>
      </c>
      <c r="AF119" s="70">
        <v>58.3</v>
      </c>
      <c r="AG119" s="70">
        <v>0.69499999999999995</v>
      </c>
      <c r="AH119" s="70">
        <v>0.15</v>
      </c>
      <c r="AI119" s="72">
        <v>0</v>
      </c>
      <c r="AJ119" s="72">
        <v>0</v>
      </c>
      <c r="AK119" s="72">
        <v>0</v>
      </c>
      <c r="AL119" s="72">
        <v>6080</v>
      </c>
      <c r="AM119" s="72">
        <v>0</v>
      </c>
      <c r="AN119" s="72">
        <v>0</v>
      </c>
      <c r="AO119" s="72">
        <v>0</v>
      </c>
      <c r="AP119" s="70">
        <v>17.7</v>
      </c>
      <c r="AQ119" s="70">
        <v>20.399999999999999</v>
      </c>
      <c r="AR119" s="70" t="s">
        <v>101</v>
      </c>
      <c r="AS119" s="70">
        <v>-1.4942601919174194</v>
      </c>
      <c r="AT119" s="70">
        <v>20</v>
      </c>
      <c r="AU119" s="70">
        <v>19.100000000000001</v>
      </c>
      <c r="AV119" s="70">
        <v>18.09090909090909</v>
      </c>
      <c r="AW119" s="70">
        <v>5</v>
      </c>
      <c r="AX119" s="70">
        <v>43</v>
      </c>
      <c r="AY119" s="70">
        <v>10.9</v>
      </c>
      <c r="AZ119" s="70">
        <v>30.2</v>
      </c>
      <c r="BA119" s="72"/>
      <c r="BB119" s="72">
        <v>125005</v>
      </c>
      <c r="BC119" s="72">
        <v>159402.00592200001</v>
      </c>
      <c r="BD119" s="72">
        <v>14706217</v>
      </c>
      <c r="BE119" s="70">
        <v>0</v>
      </c>
      <c r="BF119" s="70">
        <v>0</v>
      </c>
      <c r="BG119" s="70">
        <v>1.2348319999999999</v>
      </c>
    </row>
    <row r="120" spans="1:59" s="11" customFormat="1" x14ac:dyDescent="0.25">
      <c r="A120" s="15" t="s">
        <v>435</v>
      </c>
      <c r="B120" t="s">
        <v>4</v>
      </c>
      <c r="C120" s="118" t="s">
        <v>564</v>
      </c>
      <c r="D120" s="70">
        <v>1.2857142857142858</v>
      </c>
      <c r="E120" s="72">
        <v>12787</v>
      </c>
      <c r="F120" s="72">
        <v>51753</v>
      </c>
      <c r="G120" s="72">
        <v>5819.6008164099994</v>
      </c>
      <c r="H120" s="70">
        <v>0.06</v>
      </c>
      <c r="I120" s="72">
        <v>215964.70588235295</v>
      </c>
      <c r="J120" s="70">
        <v>0.17647058823529413</v>
      </c>
      <c r="K120" s="72">
        <v>0</v>
      </c>
      <c r="L120" s="72">
        <v>0</v>
      </c>
      <c r="M120" s="70">
        <v>0.97799999999999998</v>
      </c>
      <c r="N120" s="70">
        <v>0.96599999999999997</v>
      </c>
      <c r="O120" s="70">
        <v>0.39600000000000002</v>
      </c>
      <c r="P120" s="70">
        <v>0.64593739999999999</v>
      </c>
      <c r="Q120" s="70">
        <v>0</v>
      </c>
      <c r="R120" s="72">
        <v>1088892340</v>
      </c>
      <c r="S120" s="72">
        <v>606.65</v>
      </c>
      <c r="T120" s="72">
        <v>624.46</v>
      </c>
      <c r="U120" s="70">
        <v>6.7684218076631542</v>
      </c>
      <c r="V120" s="171">
        <v>178</v>
      </c>
      <c r="W120" s="171">
        <v>0.24399999999999999</v>
      </c>
      <c r="X120" s="70">
        <v>0.4</v>
      </c>
      <c r="Y120" s="119">
        <v>12.3</v>
      </c>
      <c r="Z120" s="70">
        <v>27.9</v>
      </c>
      <c r="AA120" s="70">
        <v>209</v>
      </c>
      <c r="AB120" s="70">
        <v>1.9</v>
      </c>
      <c r="AC120" s="70">
        <v>0</v>
      </c>
      <c r="AD120" s="70">
        <v>3</v>
      </c>
      <c r="AE120" s="70">
        <v>100</v>
      </c>
      <c r="AF120" s="70">
        <v>58.3</v>
      </c>
      <c r="AG120" s="70">
        <v>0.69499999999999995</v>
      </c>
      <c r="AH120" s="70">
        <v>0.13</v>
      </c>
      <c r="AI120" s="72">
        <v>0</v>
      </c>
      <c r="AJ120" s="72">
        <v>0</v>
      </c>
      <c r="AK120" s="72">
        <v>469148.65297942673</v>
      </c>
      <c r="AL120" s="72">
        <v>0</v>
      </c>
      <c r="AM120" s="72">
        <v>0</v>
      </c>
      <c r="AN120" s="72">
        <v>0</v>
      </c>
      <c r="AO120" s="72">
        <v>0</v>
      </c>
      <c r="AP120" s="70">
        <v>9.6999999999999993</v>
      </c>
      <c r="AQ120" s="70">
        <v>20.399999999999999</v>
      </c>
      <c r="AR120" s="70" t="s">
        <v>101</v>
      </c>
      <c r="AS120" s="70">
        <v>-1.4942601919174194</v>
      </c>
      <c r="AT120" s="70">
        <v>20</v>
      </c>
      <c r="AU120" s="70">
        <v>1.5</v>
      </c>
      <c r="AV120" s="70">
        <v>9.4564102564102566</v>
      </c>
      <c r="AW120" s="70">
        <v>5</v>
      </c>
      <c r="AX120" s="70">
        <v>43</v>
      </c>
      <c r="AY120" s="70">
        <v>8.3000000000000007</v>
      </c>
      <c r="AZ120" s="70">
        <v>85.5</v>
      </c>
      <c r="BA120" s="72"/>
      <c r="BB120" s="72">
        <v>762056</v>
      </c>
      <c r="BC120" s="72">
        <v>528210.68961999996</v>
      </c>
      <c r="BD120" s="72">
        <v>14706217</v>
      </c>
      <c r="BE120" s="70">
        <v>0</v>
      </c>
      <c r="BF120" s="70">
        <v>0</v>
      </c>
      <c r="BG120" s="70">
        <v>1.2348319999999999</v>
      </c>
    </row>
    <row r="121" spans="1:59" s="11" customFormat="1" x14ac:dyDescent="0.25">
      <c r="A121" s="15" t="s">
        <v>745</v>
      </c>
      <c r="B121" t="s">
        <v>4</v>
      </c>
      <c r="C121" s="193" t="s">
        <v>747</v>
      </c>
      <c r="D121" s="70">
        <v>2</v>
      </c>
      <c r="E121" s="72">
        <v>0</v>
      </c>
      <c r="F121" s="72">
        <v>0</v>
      </c>
      <c r="G121" s="72">
        <v>11.360187572611501</v>
      </c>
      <c r="H121" s="70">
        <v>0</v>
      </c>
      <c r="I121" s="72">
        <v>215964.70588235295</v>
      </c>
      <c r="J121" s="70">
        <v>0.17647058823529413</v>
      </c>
      <c r="K121" s="72">
        <v>0</v>
      </c>
      <c r="L121" s="72">
        <v>0</v>
      </c>
      <c r="M121" s="70">
        <v>0.97799999999999998</v>
      </c>
      <c r="N121" s="70">
        <v>0.96599999999999997</v>
      </c>
      <c r="O121" s="70">
        <v>0.39600000000000002</v>
      </c>
      <c r="P121" s="70">
        <v>0.62517370000000005</v>
      </c>
      <c r="Q121" s="70">
        <v>0</v>
      </c>
      <c r="R121" s="72">
        <v>1088892340</v>
      </c>
      <c r="S121" s="72">
        <v>606.65</v>
      </c>
      <c r="T121" s="72">
        <v>624.46</v>
      </c>
      <c r="U121" s="70">
        <v>6.7684218076631542</v>
      </c>
      <c r="V121" s="171">
        <v>104</v>
      </c>
      <c r="W121" s="171">
        <v>0.41200000000000003</v>
      </c>
      <c r="X121" s="70">
        <v>0.4</v>
      </c>
      <c r="Y121" s="119">
        <v>24.4</v>
      </c>
      <c r="Z121" s="70">
        <v>37.700000000000003</v>
      </c>
      <c r="AA121" s="70">
        <v>209</v>
      </c>
      <c r="AB121" s="70">
        <v>1.9</v>
      </c>
      <c r="AC121" s="70">
        <v>0</v>
      </c>
      <c r="AD121" s="70">
        <v>0</v>
      </c>
      <c r="AE121" s="70">
        <v>100</v>
      </c>
      <c r="AF121" s="70">
        <v>58.3</v>
      </c>
      <c r="AG121" s="70">
        <v>0.69499999999999995</v>
      </c>
      <c r="AH121" s="70">
        <v>0.05</v>
      </c>
      <c r="AI121" s="72">
        <v>0</v>
      </c>
      <c r="AJ121" s="72">
        <v>0</v>
      </c>
      <c r="AK121" s="72">
        <v>0</v>
      </c>
      <c r="AL121" s="72">
        <v>6278</v>
      </c>
      <c r="AM121" s="72">
        <v>0</v>
      </c>
      <c r="AN121" s="72">
        <v>29991</v>
      </c>
      <c r="AO121" s="72">
        <v>0</v>
      </c>
      <c r="AP121" s="70">
        <v>30</v>
      </c>
      <c r="AQ121" s="70">
        <v>20.399999999999999</v>
      </c>
      <c r="AR121" s="70" t="s">
        <v>101</v>
      </c>
      <c r="AS121" s="70">
        <v>-1.4942601919174194</v>
      </c>
      <c r="AT121" s="70">
        <v>20</v>
      </c>
      <c r="AU121" s="70">
        <v>9.5</v>
      </c>
      <c r="AV121" s="70">
        <v>19.023076923076925</v>
      </c>
      <c r="AW121" s="70">
        <v>5</v>
      </c>
      <c r="AX121" s="70">
        <v>43</v>
      </c>
      <c r="AY121" s="70">
        <v>0.5</v>
      </c>
      <c r="AZ121" s="70">
        <v>7.1</v>
      </c>
      <c r="BA121" s="72"/>
      <c r="BB121" s="72">
        <v>143077.95379204099</v>
      </c>
      <c r="BC121" s="72">
        <v>252881.99271600001</v>
      </c>
      <c r="BD121" s="72">
        <v>14706217</v>
      </c>
      <c r="BE121" s="70">
        <v>0</v>
      </c>
      <c r="BF121" s="70">
        <v>0</v>
      </c>
      <c r="BG121" s="70">
        <v>1.2348319999999999</v>
      </c>
    </row>
    <row r="122" spans="1:59" s="11" customFormat="1" x14ac:dyDescent="0.25">
      <c r="A122" s="15" t="s">
        <v>746</v>
      </c>
      <c r="B122" s="15" t="s">
        <v>4</v>
      </c>
      <c r="C122" s="193" t="s">
        <v>748</v>
      </c>
      <c r="D122" s="70">
        <v>2</v>
      </c>
      <c r="E122" s="72">
        <v>0</v>
      </c>
      <c r="F122" s="72">
        <v>0</v>
      </c>
      <c r="G122" s="72">
        <v>156.79535215602502</v>
      </c>
      <c r="H122" s="70">
        <v>0</v>
      </c>
      <c r="I122" s="72">
        <v>215964.70588235295</v>
      </c>
      <c r="J122" s="70">
        <v>0.17647058823529413</v>
      </c>
      <c r="K122" s="72">
        <v>0</v>
      </c>
      <c r="L122" s="72">
        <v>10</v>
      </c>
      <c r="M122" s="70">
        <v>0.97799999999999998</v>
      </c>
      <c r="N122" s="70">
        <v>0.96599999999999997</v>
      </c>
      <c r="O122" s="70">
        <v>0.39600000000000002</v>
      </c>
      <c r="P122" s="70">
        <v>0.62517370000000005</v>
      </c>
      <c r="Q122" s="70">
        <v>0</v>
      </c>
      <c r="R122" s="72">
        <v>1088892340</v>
      </c>
      <c r="S122" s="72">
        <v>606.65</v>
      </c>
      <c r="T122" s="72">
        <v>624.46</v>
      </c>
      <c r="U122" s="70">
        <v>6.7684218076631542</v>
      </c>
      <c r="V122" s="171">
        <v>104</v>
      </c>
      <c r="W122" s="171">
        <v>0.34499999999999997</v>
      </c>
      <c r="X122" s="70">
        <v>0.4</v>
      </c>
      <c r="Y122" s="119">
        <v>24.4</v>
      </c>
      <c r="Z122" s="70">
        <v>37.700000000000003</v>
      </c>
      <c r="AA122" s="70">
        <v>209</v>
      </c>
      <c r="AB122" s="70">
        <v>1.9</v>
      </c>
      <c r="AC122" s="70">
        <v>0</v>
      </c>
      <c r="AD122" s="70">
        <v>0</v>
      </c>
      <c r="AE122" s="70">
        <v>100</v>
      </c>
      <c r="AF122" s="70">
        <v>58.3</v>
      </c>
      <c r="AG122" s="70">
        <v>0.69499999999999995</v>
      </c>
      <c r="AH122" s="70">
        <v>0.05</v>
      </c>
      <c r="AI122" s="72">
        <v>0</v>
      </c>
      <c r="AJ122" s="72">
        <v>0</v>
      </c>
      <c r="AK122" s="72">
        <v>0</v>
      </c>
      <c r="AL122" s="72">
        <v>2790</v>
      </c>
      <c r="AM122" s="72">
        <v>0</v>
      </c>
      <c r="AN122" s="72">
        <v>0</v>
      </c>
      <c r="AO122" s="72">
        <v>0</v>
      </c>
      <c r="AP122" s="70">
        <v>27.3</v>
      </c>
      <c r="AQ122" s="70">
        <v>20.399999999999999</v>
      </c>
      <c r="AR122" s="70" t="s">
        <v>101</v>
      </c>
      <c r="AS122" s="70">
        <v>-1.4942601919174194</v>
      </c>
      <c r="AT122" s="70">
        <v>20</v>
      </c>
      <c r="AU122" s="70">
        <v>9.5</v>
      </c>
      <c r="AV122" s="70">
        <v>19.023076923076925</v>
      </c>
      <c r="AW122" s="70">
        <v>5</v>
      </c>
      <c r="AX122" s="70">
        <v>43</v>
      </c>
      <c r="AY122" s="70">
        <v>0.5</v>
      </c>
      <c r="AZ122" s="70">
        <v>7.1</v>
      </c>
      <c r="BA122" s="72"/>
      <c r="BB122" s="72">
        <v>80828.046207959022</v>
      </c>
      <c r="BC122" s="72">
        <v>32268.3851531</v>
      </c>
      <c r="BD122" s="72">
        <v>14706217</v>
      </c>
      <c r="BE122" s="70">
        <v>0</v>
      </c>
      <c r="BF122" s="70">
        <v>0</v>
      </c>
      <c r="BG122" s="70">
        <v>1.2348319999999999</v>
      </c>
    </row>
    <row r="123" spans="1:59" s="11" customFormat="1" x14ac:dyDescent="0.25">
      <c r="A123" s="15" t="s">
        <v>436</v>
      </c>
      <c r="B123" t="s">
        <v>4</v>
      </c>
      <c r="C123" s="118" t="s">
        <v>565</v>
      </c>
      <c r="D123" s="70">
        <v>2.4285714285714284</v>
      </c>
      <c r="E123" s="72">
        <v>211792</v>
      </c>
      <c r="F123" s="72">
        <v>7135</v>
      </c>
      <c r="G123" s="72">
        <v>906.09609808750008</v>
      </c>
      <c r="H123" s="70">
        <v>0.09</v>
      </c>
      <c r="I123" s="72">
        <v>215964.70588235295</v>
      </c>
      <c r="J123" s="70">
        <v>0.17647058823529413</v>
      </c>
      <c r="K123" s="72">
        <v>0</v>
      </c>
      <c r="L123" s="72">
        <v>0</v>
      </c>
      <c r="M123" s="70">
        <v>0.97799999999999998</v>
      </c>
      <c r="N123" s="70">
        <v>0.96599999999999997</v>
      </c>
      <c r="O123" s="70">
        <v>0.39600000000000002</v>
      </c>
      <c r="P123" s="70">
        <v>0.64271480000000003</v>
      </c>
      <c r="Q123" s="70">
        <v>0</v>
      </c>
      <c r="R123" s="72">
        <v>1088892340</v>
      </c>
      <c r="S123" s="72">
        <v>606.65</v>
      </c>
      <c r="T123" s="72">
        <v>624.46</v>
      </c>
      <c r="U123" s="70">
        <v>6.7684218076631542</v>
      </c>
      <c r="V123" s="171">
        <v>146</v>
      </c>
      <c r="W123" s="171">
        <v>0.26800000000000002</v>
      </c>
      <c r="X123" s="70">
        <v>0.4</v>
      </c>
      <c r="Y123" s="119">
        <v>42.400000000000006</v>
      </c>
      <c r="Z123" s="70">
        <v>61.6</v>
      </c>
      <c r="AA123" s="70">
        <v>209</v>
      </c>
      <c r="AB123" s="70">
        <v>1.2</v>
      </c>
      <c r="AC123" s="70">
        <v>0</v>
      </c>
      <c r="AD123" s="70">
        <v>5</v>
      </c>
      <c r="AE123" s="70">
        <v>100</v>
      </c>
      <c r="AF123" s="70">
        <v>58.3</v>
      </c>
      <c r="AG123" s="70">
        <v>0.69499999999999995</v>
      </c>
      <c r="AH123" s="70">
        <v>0.2</v>
      </c>
      <c r="AI123" s="72">
        <v>0</v>
      </c>
      <c r="AJ123" s="72">
        <v>0</v>
      </c>
      <c r="AK123" s="72">
        <v>369657.04670547938</v>
      </c>
      <c r="AL123" s="72">
        <v>136633</v>
      </c>
      <c r="AM123" s="72">
        <v>0</v>
      </c>
      <c r="AN123" s="72">
        <v>0</v>
      </c>
      <c r="AO123" s="72">
        <v>0</v>
      </c>
      <c r="AP123" s="70">
        <v>14.5</v>
      </c>
      <c r="AQ123" s="70">
        <v>20.399999999999999</v>
      </c>
      <c r="AR123" s="70" t="s">
        <v>101</v>
      </c>
      <c r="AS123" s="70">
        <v>-1.4942601919174194</v>
      </c>
      <c r="AT123" s="70">
        <v>20</v>
      </c>
      <c r="AU123" s="70">
        <v>6.9</v>
      </c>
      <c r="AV123" s="70">
        <v>23.151302288871349</v>
      </c>
      <c r="AW123" s="70">
        <v>5</v>
      </c>
      <c r="AX123" s="70">
        <v>43</v>
      </c>
      <c r="AY123" s="70">
        <v>8.8000000000000007</v>
      </c>
      <c r="AZ123" s="70">
        <v>56.3</v>
      </c>
      <c r="BA123" s="72"/>
      <c r="BB123" s="72">
        <v>600448</v>
      </c>
      <c r="BC123" s="72">
        <v>679387.425025</v>
      </c>
      <c r="BD123" s="72">
        <v>14706217</v>
      </c>
      <c r="BE123" s="70">
        <v>0</v>
      </c>
      <c r="BF123" s="70">
        <v>0</v>
      </c>
      <c r="BG123" s="70">
        <v>1.2348319999999999</v>
      </c>
    </row>
    <row r="124" spans="1:59" s="11" customFormat="1" x14ac:dyDescent="0.25">
      <c r="A124" s="15" t="s">
        <v>437</v>
      </c>
      <c r="B124" t="s">
        <v>4</v>
      </c>
      <c r="C124" s="118" t="s">
        <v>566</v>
      </c>
      <c r="D124" s="70">
        <v>2.1428571428571428</v>
      </c>
      <c r="E124" s="72">
        <v>248437</v>
      </c>
      <c r="F124" s="72">
        <v>990</v>
      </c>
      <c r="G124" s="72">
        <v>15487.307302867999</v>
      </c>
      <c r="H124" s="70">
        <v>0.15</v>
      </c>
      <c r="I124" s="72">
        <v>215964.70588235295</v>
      </c>
      <c r="J124" s="70">
        <v>0.17647058823529413</v>
      </c>
      <c r="K124" s="72">
        <v>0</v>
      </c>
      <c r="L124" s="72">
        <v>4</v>
      </c>
      <c r="M124" s="70">
        <v>0.97799999999999998</v>
      </c>
      <c r="N124" s="70">
        <v>0.96599999999999997</v>
      </c>
      <c r="O124" s="70">
        <v>0.39600000000000002</v>
      </c>
      <c r="P124" s="70">
        <v>0.65380879999999997</v>
      </c>
      <c r="Q124" s="70">
        <v>0</v>
      </c>
      <c r="R124" s="72">
        <v>1088892340</v>
      </c>
      <c r="S124" s="72">
        <v>606.65</v>
      </c>
      <c r="T124" s="72">
        <v>624.46</v>
      </c>
      <c r="U124" s="70">
        <v>6.7684218076631542</v>
      </c>
      <c r="V124" s="171">
        <v>111</v>
      </c>
      <c r="W124" s="171">
        <v>0.35499999999999998</v>
      </c>
      <c r="X124" s="70">
        <v>0.4</v>
      </c>
      <c r="Y124" s="119">
        <v>43.8</v>
      </c>
      <c r="Z124" s="70">
        <v>53.3</v>
      </c>
      <c r="AA124" s="70">
        <v>209</v>
      </c>
      <c r="AB124" s="70">
        <v>1.2</v>
      </c>
      <c r="AC124" s="70">
        <v>0</v>
      </c>
      <c r="AD124" s="70">
        <v>3</v>
      </c>
      <c r="AE124" s="70">
        <v>100</v>
      </c>
      <c r="AF124" s="70">
        <v>58.3</v>
      </c>
      <c r="AG124" s="70">
        <v>0.69499999999999995</v>
      </c>
      <c r="AH124" s="70">
        <v>0.1</v>
      </c>
      <c r="AI124" s="72">
        <v>0</v>
      </c>
      <c r="AJ124" s="72">
        <v>0</v>
      </c>
      <c r="AK124" s="72">
        <v>0</v>
      </c>
      <c r="AL124" s="72">
        <v>9412</v>
      </c>
      <c r="AM124" s="72">
        <v>0</v>
      </c>
      <c r="AN124" s="72">
        <v>0</v>
      </c>
      <c r="AO124" s="72">
        <v>0</v>
      </c>
      <c r="AP124" s="70">
        <v>16.3</v>
      </c>
      <c r="AQ124" s="70">
        <v>20.399999999999999</v>
      </c>
      <c r="AR124" s="70" t="s">
        <v>101</v>
      </c>
      <c r="AS124" s="70">
        <v>-1.4942601919174194</v>
      </c>
      <c r="AT124" s="70">
        <v>20</v>
      </c>
      <c r="AU124" s="70">
        <v>2.9</v>
      </c>
      <c r="AV124" s="70">
        <v>9.0786729857819903</v>
      </c>
      <c r="AW124" s="70">
        <v>5</v>
      </c>
      <c r="AX124" s="70">
        <v>43</v>
      </c>
      <c r="AY124" s="70">
        <v>5.9</v>
      </c>
      <c r="AZ124" s="70">
        <v>94.4</v>
      </c>
      <c r="BA124" s="72"/>
      <c r="BB124" s="72">
        <v>742989</v>
      </c>
      <c r="BC124" s="72">
        <v>590863.98199400003</v>
      </c>
      <c r="BD124" s="72">
        <v>14706217</v>
      </c>
      <c r="BE124" s="70">
        <v>0</v>
      </c>
      <c r="BF124" s="70">
        <v>0</v>
      </c>
      <c r="BG124" s="70">
        <v>1.2348319999999999</v>
      </c>
    </row>
    <row r="125" spans="1:59" s="11" customFormat="1" x14ac:dyDescent="0.25">
      <c r="A125" s="15" t="s">
        <v>438</v>
      </c>
      <c r="B125" t="s">
        <v>4</v>
      </c>
      <c r="C125" s="118" t="s">
        <v>567</v>
      </c>
      <c r="D125" s="70">
        <v>3.1428571428571428</v>
      </c>
      <c r="E125" s="72">
        <v>170886</v>
      </c>
      <c r="F125" s="72">
        <v>40973</v>
      </c>
      <c r="G125" s="72">
        <v>10623.209704027</v>
      </c>
      <c r="H125" s="70">
        <v>0.09</v>
      </c>
      <c r="I125" s="72">
        <v>215964.70588235295</v>
      </c>
      <c r="J125" s="70">
        <v>0.17647058823529413</v>
      </c>
      <c r="K125" s="72">
        <v>0</v>
      </c>
      <c r="L125" s="72">
        <v>0</v>
      </c>
      <c r="M125" s="70">
        <v>0.97799999999999998</v>
      </c>
      <c r="N125" s="70">
        <v>0.96599999999999997</v>
      </c>
      <c r="O125" s="70">
        <v>0.39600000000000002</v>
      </c>
      <c r="P125" s="70">
        <v>0.69559510000000002</v>
      </c>
      <c r="Q125" s="70">
        <v>0</v>
      </c>
      <c r="R125" s="72">
        <v>1088892340</v>
      </c>
      <c r="S125" s="72">
        <v>606.65</v>
      </c>
      <c r="T125" s="72">
        <v>624.46</v>
      </c>
      <c r="U125" s="70">
        <v>6.7684218076631542</v>
      </c>
      <c r="V125" s="171">
        <v>99</v>
      </c>
      <c r="W125" s="171">
        <v>0.45200000000000001</v>
      </c>
      <c r="X125" s="70">
        <v>0.4</v>
      </c>
      <c r="Y125" s="119">
        <v>33.9</v>
      </c>
      <c r="Z125" s="70">
        <v>39</v>
      </c>
      <c r="AA125" s="70">
        <v>209</v>
      </c>
      <c r="AB125" s="70">
        <v>0.7</v>
      </c>
      <c r="AC125" s="70">
        <v>0</v>
      </c>
      <c r="AD125" s="70">
        <v>0</v>
      </c>
      <c r="AE125" s="70">
        <v>100</v>
      </c>
      <c r="AF125" s="70">
        <v>58.3</v>
      </c>
      <c r="AG125" s="70">
        <v>0.69499999999999995</v>
      </c>
      <c r="AH125" s="70">
        <v>0.15</v>
      </c>
      <c r="AI125" s="72">
        <v>0</v>
      </c>
      <c r="AJ125" s="72">
        <v>0</v>
      </c>
      <c r="AK125" s="72">
        <v>276009.05168068007</v>
      </c>
      <c r="AL125" s="72">
        <v>112871</v>
      </c>
      <c r="AM125" s="72">
        <v>0</v>
      </c>
      <c r="AN125" s="72">
        <v>0</v>
      </c>
      <c r="AO125" s="72">
        <v>0</v>
      </c>
      <c r="AP125" s="70">
        <v>19.2</v>
      </c>
      <c r="AQ125" s="70">
        <v>20.399999999999999</v>
      </c>
      <c r="AR125" s="70" t="s">
        <v>101</v>
      </c>
      <c r="AS125" s="70">
        <v>-1.4942601919174194</v>
      </c>
      <c r="AT125" s="70">
        <v>20</v>
      </c>
      <c r="AU125" s="70">
        <v>2.9</v>
      </c>
      <c r="AV125" s="70">
        <v>6.6710213776722087</v>
      </c>
      <c r="AW125" s="70">
        <v>5</v>
      </c>
      <c r="AX125" s="70">
        <v>43</v>
      </c>
      <c r="AY125" s="70">
        <v>2.2000000000000002</v>
      </c>
      <c r="AZ125" s="70">
        <v>72.099999999999994</v>
      </c>
      <c r="BA125" s="72"/>
      <c r="BB125" s="72">
        <v>448332</v>
      </c>
      <c r="BC125" s="72">
        <v>394828.08535900002</v>
      </c>
      <c r="BD125" s="72">
        <v>14706217</v>
      </c>
      <c r="BE125" s="70">
        <v>0</v>
      </c>
      <c r="BF125" s="70">
        <v>0</v>
      </c>
      <c r="BG125" s="70">
        <v>1.2348319999999999</v>
      </c>
    </row>
    <row r="126" spans="1:59" s="11" customFormat="1" x14ac:dyDescent="0.25">
      <c r="A126" s="15" t="s">
        <v>439</v>
      </c>
      <c r="B126" t="s">
        <v>4</v>
      </c>
      <c r="C126" s="118" t="s">
        <v>568</v>
      </c>
      <c r="D126" s="70">
        <v>2.5714285714285716</v>
      </c>
      <c r="E126" s="72">
        <v>151144</v>
      </c>
      <c r="F126" s="72">
        <v>198858</v>
      </c>
      <c r="G126" s="72">
        <v>10999.405216191</v>
      </c>
      <c r="H126" s="70">
        <v>0.09</v>
      </c>
      <c r="I126" s="72">
        <v>215964.70588235295</v>
      </c>
      <c r="J126" s="70">
        <v>0.17647058823529413</v>
      </c>
      <c r="K126" s="72">
        <v>3</v>
      </c>
      <c r="L126" s="72">
        <v>23</v>
      </c>
      <c r="M126" s="70">
        <v>0.97799999999999998</v>
      </c>
      <c r="N126" s="70">
        <v>0.96599999999999997</v>
      </c>
      <c r="O126" s="70">
        <v>0.39600000000000002</v>
      </c>
      <c r="P126" s="70">
        <v>0.74404219999999999</v>
      </c>
      <c r="Q126" s="70">
        <v>0</v>
      </c>
      <c r="R126" s="72">
        <v>1088892340</v>
      </c>
      <c r="S126" s="72">
        <v>606.65</v>
      </c>
      <c r="T126" s="72">
        <v>624.46</v>
      </c>
      <c r="U126" s="70">
        <v>6.7684218076631542</v>
      </c>
      <c r="V126" s="171">
        <v>104</v>
      </c>
      <c r="W126" s="171">
        <v>0.375</v>
      </c>
      <c r="X126" s="70">
        <v>0.4</v>
      </c>
      <c r="Y126" s="119">
        <v>27.450000000000003</v>
      </c>
      <c r="Z126" s="70">
        <v>35.299999999999997</v>
      </c>
      <c r="AA126" s="70">
        <v>209</v>
      </c>
      <c r="AB126" s="70">
        <v>2.1</v>
      </c>
      <c r="AC126" s="70">
        <v>0</v>
      </c>
      <c r="AD126" s="70">
        <v>3</v>
      </c>
      <c r="AE126" s="70">
        <v>100</v>
      </c>
      <c r="AF126" s="70">
        <v>58.3</v>
      </c>
      <c r="AG126" s="70">
        <v>0.69499999999999995</v>
      </c>
      <c r="AH126" s="70">
        <v>0.09</v>
      </c>
      <c r="AI126" s="72">
        <v>0</v>
      </c>
      <c r="AJ126" s="72">
        <v>0</v>
      </c>
      <c r="AK126" s="72">
        <v>354529.65357293998</v>
      </c>
      <c r="AL126" s="72">
        <v>159245</v>
      </c>
      <c r="AM126" s="72">
        <v>124078</v>
      </c>
      <c r="AN126" s="72">
        <v>10562</v>
      </c>
      <c r="AO126" s="72">
        <v>38677</v>
      </c>
      <c r="AP126" s="70">
        <v>18.100000000000001</v>
      </c>
      <c r="AQ126" s="70">
        <v>20.399999999999999</v>
      </c>
      <c r="AR126" s="70" t="s">
        <v>101</v>
      </c>
      <c r="AS126" s="70">
        <v>-1.4942601919174194</v>
      </c>
      <c r="AT126" s="70">
        <v>20</v>
      </c>
      <c r="AU126" s="70">
        <v>2</v>
      </c>
      <c r="AV126" s="70">
        <v>4.3090909090909095</v>
      </c>
      <c r="AW126" s="70">
        <v>5</v>
      </c>
      <c r="AX126" s="70">
        <v>43</v>
      </c>
      <c r="AY126" s="70">
        <v>1.3</v>
      </c>
      <c r="AZ126" s="70">
        <v>80.099999999999994</v>
      </c>
      <c r="BA126" s="72"/>
      <c r="BB126" s="72">
        <v>575876</v>
      </c>
      <c r="BC126" s="72">
        <v>691776.25225899997</v>
      </c>
      <c r="BD126" s="72">
        <v>14706217</v>
      </c>
      <c r="BE126" s="70">
        <v>0</v>
      </c>
      <c r="BF126" s="70">
        <v>0</v>
      </c>
      <c r="BG126" s="70">
        <v>1.2348319999999999</v>
      </c>
    </row>
    <row r="127" spans="1:59" s="11" customFormat="1" x14ac:dyDescent="0.25">
      <c r="A127" s="15" t="s">
        <v>440</v>
      </c>
      <c r="B127" t="s">
        <v>4</v>
      </c>
      <c r="C127" s="118" t="s">
        <v>569</v>
      </c>
      <c r="D127" s="70">
        <v>1.7142857142857142</v>
      </c>
      <c r="E127" s="72">
        <v>63772</v>
      </c>
      <c r="F127" s="72">
        <v>229034</v>
      </c>
      <c r="G127" s="72">
        <v>981.91911680189992</v>
      </c>
      <c r="H127" s="70">
        <v>0.09</v>
      </c>
      <c r="I127" s="72">
        <v>215964.70588235295</v>
      </c>
      <c r="J127" s="70">
        <v>0.17647058823529413</v>
      </c>
      <c r="K127" s="72">
        <v>0</v>
      </c>
      <c r="L127" s="72">
        <v>0</v>
      </c>
      <c r="M127" s="70">
        <v>0.97799999999999998</v>
      </c>
      <c r="N127" s="70">
        <v>0.96599999999999997</v>
      </c>
      <c r="O127" s="70">
        <v>0.39600000000000002</v>
      </c>
      <c r="P127" s="70">
        <v>0.43986639999999999</v>
      </c>
      <c r="Q127" s="70">
        <v>0</v>
      </c>
      <c r="R127" s="72">
        <v>1088892340</v>
      </c>
      <c r="S127" s="72">
        <v>606.65</v>
      </c>
      <c r="T127" s="72">
        <v>624.46</v>
      </c>
      <c r="U127" s="70">
        <v>6.7684218076631542</v>
      </c>
      <c r="V127" s="171">
        <v>194</v>
      </c>
      <c r="W127" s="171">
        <v>0.14300000000000002</v>
      </c>
      <c r="X127" s="70">
        <v>0.4</v>
      </c>
      <c r="Y127" s="119">
        <v>46.6</v>
      </c>
      <c r="Z127" s="70">
        <v>54.3</v>
      </c>
      <c r="AA127" s="70">
        <v>209</v>
      </c>
      <c r="AB127" s="70">
        <v>2.7</v>
      </c>
      <c r="AC127" s="70">
        <v>0</v>
      </c>
      <c r="AD127" s="70">
        <v>0</v>
      </c>
      <c r="AE127" s="70">
        <v>100</v>
      </c>
      <c r="AF127" s="70">
        <v>58.3</v>
      </c>
      <c r="AG127" s="70">
        <v>0.69499999999999995</v>
      </c>
      <c r="AH127" s="70">
        <v>0.5</v>
      </c>
      <c r="AI127" s="72">
        <v>0</v>
      </c>
      <c r="AJ127" s="72">
        <v>0</v>
      </c>
      <c r="AK127" s="72">
        <v>0</v>
      </c>
      <c r="AL127" s="72">
        <v>0</v>
      </c>
      <c r="AM127" s="72">
        <v>0</v>
      </c>
      <c r="AN127" s="72">
        <v>0</v>
      </c>
      <c r="AO127" s="72">
        <v>1218</v>
      </c>
      <c r="AP127" s="70">
        <v>5.9</v>
      </c>
      <c r="AQ127" s="70">
        <v>20.399999999999999</v>
      </c>
      <c r="AR127" s="70" t="s">
        <v>101</v>
      </c>
      <c r="AS127" s="70">
        <v>-1.4942601919174194</v>
      </c>
      <c r="AT127" s="70">
        <v>20</v>
      </c>
      <c r="AU127" s="70">
        <v>9.6999999999999993</v>
      </c>
      <c r="AV127" s="70">
        <v>39.448262032085559</v>
      </c>
      <c r="AW127" s="70">
        <v>5</v>
      </c>
      <c r="AX127" s="70">
        <v>43</v>
      </c>
      <c r="AY127" s="70">
        <v>9.4</v>
      </c>
      <c r="AZ127" s="70">
        <v>53.9</v>
      </c>
      <c r="BA127" s="72"/>
      <c r="BB127" s="72">
        <v>927752</v>
      </c>
      <c r="BC127" s="72">
        <v>573712.33466499997</v>
      </c>
      <c r="BD127" s="72">
        <v>14706217</v>
      </c>
      <c r="BE127" s="70">
        <v>0</v>
      </c>
      <c r="BF127" s="70">
        <v>0</v>
      </c>
      <c r="BG127" s="70">
        <v>1.2348319999999999</v>
      </c>
    </row>
    <row r="128" spans="1:59" s="11" customFormat="1" x14ac:dyDescent="0.25">
      <c r="A128" s="15" t="s">
        <v>441</v>
      </c>
      <c r="B128" t="s">
        <v>4</v>
      </c>
      <c r="C128" s="118" t="s">
        <v>570</v>
      </c>
      <c r="D128" s="70">
        <v>1.7142857142857142</v>
      </c>
      <c r="E128" s="72">
        <v>564068</v>
      </c>
      <c r="F128" s="72">
        <v>119853</v>
      </c>
      <c r="G128" s="72">
        <v>14731.041585502502</v>
      </c>
      <c r="H128" s="70">
        <v>0.03</v>
      </c>
      <c r="I128" s="72">
        <v>215964.70588235295</v>
      </c>
      <c r="J128" s="70">
        <v>0.17647058823529413</v>
      </c>
      <c r="K128" s="72">
        <v>3</v>
      </c>
      <c r="L128" s="72">
        <v>0</v>
      </c>
      <c r="M128" s="70">
        <v>0.97799999999999998</v>
      </c>
      <c r="N128" s="70">
        <v>0.96599999999999997</v>
      </c>
      <c r="O128" s="70">
        <v>0.39600000000000002</v>
      </c>
      <c r="P128" s="70">
        <v>0.50359849999999995</v>
      </c>
      <c r="Q128" s="70">
        <v>0</v>
      </c>
      <c r="R128" s="72">
        <v>1088892340</v>
      </c>
      <c r="S128" s="72">
        <v>606.65</v>
      </c>
      <c r="T128" s="72">
        <v>624.46</v>
      </c>
      <c r="U128" s="70">
        <v>6.7684218076631542</v>
      </c>
      <c r="V128" s="171">
        <v>230</v>
      </c>
      <c r="W128" s="171">
        <v>0.16600000000000001</v>
      </c>
      <c r="X128" s="70">
        <v>0.4</v>
      </c>
      <c r="Y128" s="119">
        <v>52.8</v>
      </c>
      <c r="Z128" s="70">
        <v>63.1</v>
      </c>
      <c r="AA128" s="70">
        <v>209</v>
      </c>
      <c r="AB128" s="70">
        <v>0.1</v>
      </c>
      <c r="AC128" s="70">
        <v>0</v>
      </c>
      <c r="AD128" s="70">
        <v>1</v>
      </c>
      <c r="AE128" s="70">
        <v>100</v>
      </c>
      <c r="AF128" s="70">
        <v>58.3</v>
      </c>
      <c r="AG128" s="70">
        <v>0.69499999999999995</v>
      </c>
      <c r="AH128" s="70">
        <v>0.28000000000000003</v>
      </c>
      <c r="AI128" s="72">
        <v>0</v>
      </c>
      <c r="AJ128" s="72">
        <v>0</v>
      </c>
      <c r="AK128" s="72">
        <v>0</v>
      </c>
      <c r="AL128" s="72">
        <v>5977</v>
      </c>
      <c r="AM128" s="72">
        <v>0</v>
      </c>
      <c r="AN128" s="72">
        <v>58760</v>
      </c>
      <c r="AO128" s="72">
        <v>18620</v>
      </c>
      <c r="AP128" s="70">
        <v>7.1</v>
      </c>
      <c r="AQ128" s="70">
        <v>20.399999999999999</v>
      </c>
      <c r="AR128" s="70" t="s">
        <v>101</v>
      </c>
      <c r="AS128" s="70">
        <v>-1.4942601919174194</v>
      </c>
      <c r="AT128" s="70">
        <v>20</v>
      </c>
      <c r="AU128" s="70">
        <v>4.4000000000000004</v>
      </c>
      <c r="AV128" s="70">
        <v>32.86330014224751</v>
      </c>
      <c r="AW128" s="70">
        <v>5</v>
      </c>
      <c r="AX128" s="70">
        <v>43</v>
      </c>
      <c r="AY128" s="70">
        <v>2.9</v>
      </c>
      <c r="AZ128" s="70">
        <v>40.5</v>
      </c>
      <c r="BA128" s="72"/>
      <c r="BB128" s="72">
        <v>1045090</v>
      </c>
      <c r="BC128" s="72">
        <v>1237640.77107</v>
      </c>
      <c r="BD128" s="72">
        <v>14706217</v>
      </c>
      <c r="BE128" s="70">
        <v>0</v>
      </c>
      <c r="BF128" s="70">
        <v>0</v>
      </c>
      <c r="BG128" s="70">
        <v>1.2348319999999999</v>
      </c>
    </row>
    <row r="129" spans="1:59" s="11" customFormat="1" x14ac:dyDescent="0.25">
      <c r="A129" s="15" t="s">
        <v>442</v>
      </c>
      <c r="B129" t="s">
        <v>4</v>
      </c>
      <c r="C129" s="118" t="s">
        <v>571</v>
      </c>
      <c r="D129" s="70">
        <v>1.7142857142857142</v>
      </c>
      <c r="E129" s="72">
        <v>143515</v>
      </c>
      <c r="F129" s="72">
        <v>277119</v>
      </c>
      <c r="G129" s="72">
        <v>6284.459693871001</v>
      </c>
      <c r="H129" s="70">
        <v>0.03</v>
      </c>
      <c r="I129" s="72">
        <v>215964.70588235295</v>
      </c>
      <c r="J129" s="70">
        <v>0.17647058823529413</v>
      </c>
      <c r="K129" s="72">
        <v>0</v>
      </c>
      <c r="L129" s="72">
        <v>0</v>
      </c>
      <c r="M129" s="70">
        <v>0.97799999999999998</v>
      </c>
      <c r="N129" s="70">
        <v>0.96599999999999997</v>
      </c>
      <c r="O129" s="70">
        <v>0.39600000000000002</v>
      </c>
      <c r="P129" s="70">
        <v>0.52864619999999996</v>
      </c>
      <c r="Q129" s="70">
        <v>0</v>
      </c>
      <c r="R129" s="72">
        <v>1088892340</v>
      </c>
      <c r="S129" s="72">
        <v>606.65</v>
      </c>
      <c r="T129" s="72">
        <v>624.46</v>
      </c>
      <c r="U129" s="70">
        <v>6.7684218076631542</v>
      </c>
      <c r="V129" s="171">
        <v>151</v>
      </c>
      <c r="W129" s="171">
        <v>0.14499999999999999</v>
      </c>
      <c r="X129" s="70">
        <v>0.4</v>
      </c>
      <c r="Y129" s="119">
        <v>73.3</v>
      </c>
      <c r="Z129" s="70">
        <v>68.8</v>
      </c>
      <c r="AA129" s="70">
        <v>209</v>
      </c>
      <c r="AB129" s="70">
        <v>0.6</v>
      </c>
      <c r="AC129" s="70">
        <v>0</v>
      </c>
      <c r="AD129" s="70">
        <v>0</v>
      </c>
      <c r="AE129" s="70">
        <v>100</v>
      </c>
      <c r="AF129" s="70">
        <v>58.3</v>
      </c>
      <c r="AG129" s="70">
        <v>0.69499999999999995</v>
      </c>
      <c r="AH129" s="70">
        <v>0.40400000000000003</v>
      </c>
      <c r="AI129" s="72">
        <v>0</v>
      </c>
      <c r="AJ129" s="72">
        <v>0</v>
      </c>
      <c r="AK129" s="72">
        <v>0</v>
      </c>
      <c r="AL129" s="72">
        <v>2984</v>
      </c>
      <c r="AM129" s="72">
        <v>0</v>
      </c>
      <c r="AN129" s="72">
        <v>6160</v>
      </c>
      <c r="AO129" s="72">
        <v>1927</v>
      </c>
      <c r="AP129" s="70">
        <v>5.6</v>
      </c>
      <c r="AQ129" s="70">
        <v>20.399999999999999</v>
      </c>
      <c r="AR129" s="70" t="s">
        <v>101</v>
      </c>
      <c r="AS129" s="70">
        <v>-1.4942601919174194</v>
      </c>
      <c r="AT129" s="70">
        <v>20</v>
      </c>
      <c r="AU129" s="70">
        <v>1.5</v>
      </c>
      <c r="AV129" s="70">
        <v>30.801983880967143</v>
      </c>
      <c r="AW129" s="70">
        <v>5</v>
      </c>
      <c r="AX129" s="70">
        <v>43</v>
      </c>
      <c r="AY129" s="70">
        <v>3.2</v>
      </c>
      <c r="AZ129" s="70">
        <v>31</v>
      </c>
      <c r="BA129" s="72"/>
      <c r="BB129" s="72">
        <v>838080</v>
      </c>
      <c r="BC129" s="72">
        <v>769246.03901800001</v>
      </c>
      <c r="BD129" s="72">
        <v>14706217</v>
      </c>
      <c r="BE129" s="70">
        <v>0</v>
      </c>
      <c r="BF129" s="70">
        <v>0</v>
      </c>
      <c r="BG129" s="70">
        <v>1.2348319999999999</v>
      </c>
    </row>
    <row r="130" spans="1:59" s="11" customFormat="1" x14ac:dyDescent="0.25">
      <c r="A130" s="15" t="s">
        <v>444</v>
      </c>
      <c r="B130" t="s">
        <v>4</v>
      </c>
      <c r="C130" s="118" t="s">
        <v>573</v>
      </c>
      <c r="D130" s="70">
        <v>1.5714285714285714</v>
      </c>
      <c r="E130" s="72">
        <v>109442</v>
      </c>
      <c r="F130" s="72">
        <v>193427</v>
      </c>
      <c r="G130" s="72">
        <v>11454.446525401499</v>
      </c>
      <c r="H130" s="70">
        <v>0.09</v>
      </c>
      <c r="I130" s="72">
        <v>215964.70588235295</v>
      </c>
      <c r="J130" s="70">
        <v>0.17647058823529413</v>
      </c>
      <c r="K130" s="72">
        <v>0</v>
      </c>
      <c r="L130" s="72">
        <v>0</v>
      </c>
      <c r="M130" s="70">
        <v>0.97799999999999998</v>
      </c>
      <c r="N130" s="70">
        <v>0.96599999999999997</v>
      </c>
      <c r="O130" s="70">
        <v>0.39600000000000002</v>
      </c>
      <c r="P130" s="70">
        <v>0.50914870000000001</v>
      </c>
      <c r="Q130" s="70">
        <v>0</v>
      </c>
      <c r="R130" s="72">
        <v>1088892340</v>
      </c>
      <c r="S130" s="72">
        <v>606.65</v>
      </c>
      <c r="T130" s="72">
        <v>624.46</v>
      </c>
      <c r="U130" s="70">
        <v>6.7684218076631542</v>
      </c>
      <c r="V130" s="171">
        <v>149</v>
      </c>
      <c r="W130" s="171">
        <v>0.16</v>
      </c>
      <c r="X130" s="70">
        <v>0.4</v>
      </c>
      <c r="Y130" s="119">
        <v>54.4</v>
      </c>
      <c r="Z130" s="70">
        <v>74.900000000000006</v>
      </c>
      <c r="AA130" s="70">
        <v>209</v>
      </c>
      <c r="AB130" s="70">
        <v>0.7</v>
      </c>
      <c r="AC130" s="70">
        <v>0</v>
      </c>
      <c r="AD130" s="70">
        <v>3</v>
      </c>
      <c r="AE130" s="70">
        <v>100</v>
      </c>
      <c r="AF130" s="70">
        <v>58.3</v>
      </c>
      <c r="AG130" s="70">
        <v>0.69499999999999995</v>
      </c>
      <c r="AH130" s="70">
        <v>0.13</v>
      </c>
      <c r="AI130" s="72">
        <v>0</v>
      </c>
      <c r="AJ130" s="72">
        <v>0</v>
      </c>
      <c r="AK130" s="72">
        <v>0</v>
      </c>
      <c r="AL130" s="72">
        <v>0</v>
      </c>
      <c r="AM130" s="72">
        <v>0</v>
      </c>
      <c r="AN130" s="72">
        <v>1315</v>
      </c>
      <c r="AO130" s="72">
        <v>0</v>
      </c>
      <c r="AP130" s="70">
        <v>6.5</v>
      </c>
      <c r="AQ130" s="70">
        <v>20.399999999999999</v>
      </c>
      <c r="AR130" s="70" t="s">
        <v>101</v>
      </c>
      <c r="AS130" s="70">
        <v>-1.4942601919174194</v>
      </c>
      <c r="AT130" s="70">
        <v>20</v>
      </c>
      <c r="AU130" s="70">
        <v>2.2999999999999998</v>
      </c>
      <c r="AV130" s="70">
        <v>37.713597033374533</v>
      </c>
      <c r="AW130" s="70">
        <v>5</v>
      </c>
      <c r="AX130" s="70">
        <v>43</v>
      </c>
      <c r="AY130" s="70">
        <v>4.9000000000000004</v>
      </c>
      <c r="AZ130" s="70">
        <v>50.9</v>
      </c>
      <c r="BA130" s="72"/>
      <c r="BB130" s="72">
        <v>1030686</v>
      </c>
      <c r="BC130" s="72">
        <v>948126.78653200006</v>
      </c>
      <c r="BD130" s="72">
        <v>14706217</v>
      </c>
      <c r="BE130" s="70">
        <v>0</v>
      </c>
      <c r="BF130" s="70">
        <v>0</v>
      </c>
      <c r="BG130" s="70">
        <v>1.2348319999999999</v>
      </c>
    </row>
    <row r="131" spans="1:59" s="11" customFormat="1" x14ac:dyDescent="0.25">
      <c r="A131" s="15" t="s">
        <v>445</v>
      </c>
      <c r="B131" t="s">
        <v>4</v>
      </c>
      <c r="C131" s="118" t="s">
        <v>574</v>
      </c>
      <c r="D131" s="70">
        <v>1.7142857142857142</v>
      </c>
      <c r="E131" s="72">
        <v>116902</v>
      </c>
      <c r="F131" s="72">
        <v>368507</v>
      </c>
      <c r="G131" s="72">
        <v>4945.3567815549995</v>
      </c>
      <c r="H131" s="70">
        <v>0.06</v>
      </c>
      <c r="I131" s="72">
        <v>215964.70588235295</v>
      </c>
      <c r="J131" s="70">
        <v>0.17647058823529413</v>
      </c>
      <c r="K131" s="72">
        <v>0</v>
      </c>
      <c r="L131" s="72">
        <v>0</v>
      </c>
      <c r="M131" s="70">
        <v>0.97799999999999998</v>
      </c>
      <c r="N131" s="70">
        <v>0.96599999999999997</v>
      </c>
      <c r="O131" s="70">
        <v>0.39600000000000002</v>
      </c>
      <c r="P131" s="70">
        <v>0.47854140000000001</v>
      </c>
      <c r="Q131" s="70">
        <v>0</v>
      </c>
      <c r="R131" s="72">
        <v>1088892340</v>
      </c>
      <c r="S131" s="72">
        <v>606.65</v>
      </c>
      <c r="T131" s="72">
        <v>624.46</v>
      </c>
      <c r="U131" s="70">
        <v>6.7684218076631542</v>
      </c>
      <c r="V131" s="171">
        <v>144</v>
      </c>
      <c r="W131" s="171">
        <v>0.159</v>
      </c>
      <c r="X131" s="70">
        <v>0.4</v>
      </c>
      <c r="Y131" s="119">
        <v>72.3</v>
      </c>
      <c r="Z131" s="70">
        <v>83.6</v>
      </c>
      <c r="AA131" s="70">
        <v>209</v>
      </c>
      <c r="AB131" s="70">
        <v>0.9</v>
      </c>
      <c r="AC131" s="70">
        <v>0</v>
      </c>
      <c r="AD131" s="70">
        <v>0</v>
      </c>
      <c r="AE131" s="70">
        <v>100</v>
      </c>
      <c r="AF131" s="70">
        <v>58.3</v>
      </c>
      <c r="AG131" s="70">
        <v>0.69499999999999995</v>
      </c>
      <c r="AH131" s="70">
        <v>0.2</v>
      </c>
      <c r="AI131" s="72">
        <v>0</v>
      </c>
      <c r="AJ131" s="72">
        <v>0</v>
      </c>
      <c r="AK131" s="72">
        <v>0</v>
      </c>
      <c r="AL131" s="72">
        <v>0</v>
      </c>
      <c r="AM131" s="72">
        <v>0</v>
      </c>
      <c r="AN131" s="72">
        <v>0</v>
      </c>
      <c r="AO131" s="72">
        <v>0</v>
      </c>
      <c r="AP131" s="70">
        <v>6</v>
      </c>
      <c r="AQ131" s="70">
        <v>20.399999999999999</v>
      </c>
      <c r="AR131" s="70" t="s">
        <v>101</v>
      </c>
      <c r="AS131" s="70">
        <v>-1.4942601919174194</v>
      </c>
      <c r="AT131" s="70">
        <v>20</v>
      </c>
      <c r="AU131" s="70">
        <v>1.4</v>
      </c>
      <c r="AV131" s="70">
        <v>48.420016963528411</v>
      </c>
      <c r="AW131" s="70">
        <v>5</v>
      </c>
      <c r="AX131" s="70">
        <v>43</v>
      </c>
      <c r="AY131" s="70">
        <v>8</v>
      </c>
      <c r="AZ131" s="70">
        <v>33.4</v>
      </c>
      <c r="BA131" s="72"/>
      <c r="BB131" s="72">
        <v>757831</v>
      </c>
      <c r="BC131" s="72">
        <v>687792.95858900005</v>
      </c>
      <c r="BD131" s="72">
        <v>14706217</v>
      </c>
      <c r="BE131" s="70">
        <v>0</v>
      </c>
      <c r="BF131" s="70">
        <v>0</v>
      </c>
      <c r="BG131" s="70">
        <v>1.2348319999999999</v>
      </c>
    </row>
    <row r="132" spans="1:59" s="11" customFormat="1" x14ac:dyDescent="0.25">
      <c r="A132" s="15" t="s">
        <v>443</v>
      </c>
      <c r="B132" t="s">
        <v>4</v>
      </c>
      <c r="C132" s="118" t="s">
        <v>572</v>
      </c>
      <c r="D132" s="70">
        <v>2.1428571428571428</v>
      </c>
      <c r="E132" s="72">
        <v>21583</v>
      </c>
      <c r="F132" s="72">
        <v>404432</v>
      </c>
      <c r="G132" s="72">
        <v>9110.0939315765008</v>
      </c>
      <c r="H132" s="70">
        <v>0.06</v>
      </c>
      <c r="I132" s="72">
        <v>215964.70588235295</v>
      </c>
      <c r="J132" s="70">
        <v>0.17647058823529413</v>
      </c>
      <c r="K132" s="72">
        <v>0</v>
      </c>
      <c r="L132" s="72">
        <v>0</v>
      </c>
      <c r="M132" s="70">
        <v>0.97799999999999998</v>
      </c>
      <c r="N132" s="70">
        <v>0.96599999999999997</v>
      </c>
      <c r="O132" s="70">
        <v>0.39600000000000002</v>
      </c>
      <c r="P132" s="70">
        <v>0.41149370000000002</v>
      </c>
      <c r="Q132" s="70">
        <v>0</v>
      </c>
      <c r="R132" s="72">
        <v>1088892340</v>
      </c>
      <c r="S132" s="72">
        <v>606.65</v>
      </c>
      <c r="T132" s="72">
        <v>624.46</v>
      </c>
      <c r="U132" s="70">
        <v>6.7684218076631542</v>
      </c>
      <c r="V132" s="171">
        <v>163</v>
      </c>
      <c r="W132" s="171">
        <v>0.183</v>
      </c>
      <c r="X132" s="70">
        <v>0.4</v>
      </c>
      <c r="Y132" s="119">
        <v>55.15</v>
      </c>
      <c r="Z132" s="70">
        <v>58.6</v>
      </c>
      <c r="AA132" s="70">
        <v>209</v>
      </c>
      <c r="AB132" s="70">
        <v>2.9</v>
      </c>
      <c r="AC132" s="70">
        <v>0</v>
      </c>
      <c r="AD132" s="70">
        <v>0</v>
      </c>
      <c r="AE132" s="70">
        <v>100</v>
      </c>
      <c r="AF132" s="70">
        <v>58.3</v>
      </c>
      <c r="AG132" s="70">
        <v>0.69499999999999995</v>
      </c>
      <c r="AH132" s="70">
        <v>0.51</v>
      </c>
      <c r="AI132" s="72">
        <v>0</v>
      </c>
      <c r="AJ132" s="72">
        <v>0</v>
      </c>
      <c r="AK132" s="72">
        <v>0</v>
      </c>
      <c r="AL132" s="72">
        <v>17621</v>
      </c>
      <c r="AM132" s="72">
        <v>0</v>
      </c>
      <c r="AN132" s="72">
        <v>20577</v>
      </c>
      <c r="AO132" s="72">
        <v>21008</v>
      </c>
      <c r="AP132" s="70">
        <v>7.3</v>
      </c>
      <c r="AQ132" s="70">
        <v>20.399999999999999</v>
      </c>
      <c r="AR132" s="70" t="s">
        <v>101</v>
      </c>
      <c r="AS132" s="70">
        <v>-1.4942601919174194</v>
      </c>
      <c r="AT132" s="70">
        <v>20</v>
      </c>
      <c r="AU132" s="70">
        <v>14.2</v>
      </c>
      <c r="AV132" s="70">
        <v>44.621301316808676</v>
      </c>
      <c r="AW132" s="70">
        <v>5</v>
      </c>
      <c r="AX132" s="70">
        <v>43</v>
      </c>
      <c r="AY132" s="70">
        <v>14.1</v>
      </c>
      <c r="AZ132" s="70">
        <v>51.7</v>
      </c>
      <c r="BA132" s="72"/>
      <c r="BB132" s="72">
        <v>789918</v>
      </c>
      <c r="BC132" s="72">
        <v>722551.49836900004</v>
      </c>
      <c r="BD132" s="72">
        <v>14706217</v>
      </c>
      <c r="BE132" s="70">
        <v>0</v>
      </c>
      <c r="BF132" s="70">
        <v>0</v>
      </c>
      <c r="BG132" s="70">
        <v>1.2348319999999999</v>
      </c>
    </row>
    <row r="133" spans="1:59" s="11" customFormat="1" x14ac:dyDescent="0.25">
      <c r="A133" s="15" t="s">
        <v>447</v>
      </c>
      <c r="B133" t="s">
        <v>4</v>
      </c>
      <c r="C133" s="118" t="s">
        <v>576</v>
      </c>
      <c r="D133" s="70">
        <v>2.5714285714285716</v>
      </c>
      <c r="E133" s="72">
        <v>59609</v>
      </c>
      <c r="F133" s="72">
        <v>451771</v>
      </c>
      <c r="G133" s="72">
        <v>4333.2034276305003</v>
      </c>
      <c r="H133" s="70">
        <v>0.12</v>
      </c>
      <c r="I133" s="72">
        <v>215964.70588235295</v>
      </c>
      <c r="J133" s="70">
        <v>0.17647058823529413</v>
      </c>
      <c r="K133" s="72">
        <v>0</v>
      </c>
      <c r="L133" s="72">
        <v>16</v>
      </c>
      <c r="M133" s="70">
        <v>0.97799999999999998</v>
      </c>
      <c r="N133" s="70">
        <v>0.96599999999999997</v>
      </c>
      <c r="O133" s="70">
        <v>0.39600000000000002</v>
      </c>
      <c r="P133" s="70">
        <v>0.68288649999999995</v>
      </c>
      <c r="Q133" s="70">
        <v>0</v>
      </c>
      <c r="R133" s="72">
        <v>1088892340</v>
      </c>
      <c r="S133" s="72">
        <v>606.65</v>
      </c>
      <c r="T133" s="72">
        <v>624.46</v>
      </c>
      <c r="U133" s="70">
        <v>6.7684218076631542</v>
      </c>
      <c r="V133" s="171">
        <v>99</v>
      </c>
      <c r="W133" s="171">
        <v>0.30499999999999999</v>
      </c>
      <c r="X133" s="70">
        <v>0.4</v>
      </c>
      <c r="Y133" s="119">
        <v>15.5</v>
      </c>
      <c r="Z133" s="70">
        <v>24.2</v>
      </c>
      <c r="AA133" s="70">
        <v>209</v>
      </c>
      <c r="AB133" s="70">
        <v>0.7</v>
      </c>
      <c r="AC133" s="70">
        <v>433</v>
      </c>
      <c r="AD133" s="70">
        <v>0</v>
      </c>
      <c r="AE133" s="70">
        <v>100</v>
      </c>
      <c r="AF133" s="70">
        <v>58.3</v>
      </c>
      <c r="AG133" s="70">
        <v>0.69499999999999995</v>
      </c>
      <c r="AH133" s="70">
        <v>0.12</v>
      </c>
      <c r="AI133" s="72">
        <v>0</v>
      </c>
      <c r="AJ133" s="72">
        <v>0</v>
      </c>
      <c r="AK133" s="72">
        <v>0</v>
      </c>
      <c r="AL133" s="72">
        <v>114053</v>
      </c>
      <c r="AM133" s="72">
        <v>0</v>
      </c>
      <c r="AN133" s="72">
        <v>126673</v>
      </c>
      <c r="AO133" s="72">
        <v>0</v>
      </c>
      <c r="AP133" s="70">
        <v>14.2</v>
      </c>
      <c r="AQ133" s="70">
        <v>20.399999999999999</v>
      </c>
      <c r="AR133" s="70" t="s">
        <v>101</v>
      </c>
      <c r="AS133" s="70">
        <v>-1.4942601919174194</v>
      </c>
      <c r="AT133" s="70">
        <v>20</v>
      </c>
      <c r="AU133" s="70">
        <v>4.5</v>
      </c>
      <c r="AV133" s="70">
        <v>10.556570363466916</v>
      </c>
      <c r="AW133" s="70">
        <v>5</v>
      </c>
      <c r="AX133" s="70">
        <v>43</v>
      </c>
      <c r="AY133" s="70">
        <v>8.9</v>
      </c>
      <c r="AZ133" s="70">
        <v>28.7</v>
      </c>
      <c r="BA133" s="72"/>
      <c r="BB133" s="72">
        <v>963234</v>
      </c>
      <c r="BC133" s="72">
        <v>958603.91091400001</v>
      </c>
      <c r="BD133" s="72">
        <v>14706217</v>
      </c>
      <c r="BE133" s="70">
        <v>0</v>
      </c>
      <c r="BF133" s="70">
        <v>0</v>
      </c>
      <c r="BG133" s="70">
        <v>1.2348319999999999</v>
      </c>
    </row>
    <row r="134" spans="1:59" s="11" customFormat="1" x14ac:dyDescent="0.25">
      <c r="A134" s="15" t="s">
        <v>448</v>
      </c>
      <c r="B134" t="s">
        <v>4</v>
      </c>
      <c r="C134" s="118" t="s">
        <v>577</v>
      </c>
      <c r="D134" s="70">
        <v>1.5714285714285714</v>
      </c>
      <c r="E134" s="72">
        <v>192887</v>
      </c>
      <c r="F134" s="72">
        <v>6043</v>
      </c>
      <c r="G134" s="72">
        <v>7200.4785527985005</v>
      </c>
      <c r="H134" s="70">
        <v>0.09</v>
      </c>
      <c r="I134" s="72">
        <v>215964.70588235295</v>
      </c>
      <c r="J134" s="70">
        <v>0.17647058823529413</v>
      </c>
      <c r="K134" s="72">
        <v>0</v>
      </c>
      <c r="L134" s="72">
        <v>11</v>
      </c>
      <c r="M134" s="70">
        <v>0.97799999999999998</v>
      </c>
      <c r="N134" s="70">
        <v>0.96599999999999997</v>
      </c>
      <c r="O134" s="70">
        <v>0.39600000000000002</v>
      </c>
      <c r="P134" s="70">
        <v>0.67828639999999996</v>
      </c>
      <c r="Q134" s="70">
        <v>0</v>
      </c>
      <c r="R134" s="72">
        <v>1088892340</v>
      </c>
      <c r="S134" s="72">
        <v>606.65</v>
      </c>
      <c r="T134" s="72">
        <v>624.46</v>
      </c>
      <c r="U134" s="70">
        <v>6.7684218076631542</v>
      </c>
      <c r="V134" s="171">
        <v>145</v>
      </c>
      <c r="W134" s="171">
        <v>0.379</v>
      </c>
      <c r="X134" s="70">
        <v>0.4</v>
      </c>
      <c r="Y134" s="119">
        <v>32.35</v>
      </c>
      <c r="Z134" s="70">
        <v>39.9</v>
      </c>
      <c r="AA134" s="70">
        <v>209</v>
      </c>
      <c r="AB134" s="70">
        <v>0.9</v>
      </c>
      <c r="AC134" s="70">
        <v>815</v>
      </c>
      <c r="AD134" s="70">
        <v>1</v>
      </c>
      <c r="AE134" s="70">
        <v>100</v>
      </c>
      <c r="AF134" s="70">
        <v>58.3</v>
      </c>
      <c r="AG134" s="70">
        <v>0.69499999999999995</v>
      </c>
      <c r="AH134" s="70">
        <v>0.16</v>
      </c>
      <c r="AI134" s="72">
        <v>0</v>
      </c>
      <c r="AJ134" s="72">
        <v>0</v>
      </c>
      <c r="AK134" s="72">
        <v>288.99974408385299</v>
      </c>
      <c r="AL134" s="72">
        <v>761</v>
      </c>
      <c r="AM134" s="72">
        <v>0</v>
      </c>
      <c r="AN134" s="72">
        <v>9195</v>
      </c>
      <c r="AO134" s="72">
        <v>0</v>
      </c>
      <c r="AP134" s="70">
        <v>23</v>
      </c>
      <c r="AQ134" s="70">
        <v>20.399999999999999</v>
      </c>
      <c r="AR134" s="70" t="s">
        <v>101</v>
      </c>
      <c r="AS134" s="70">
        <v>-1.4942601919174194</v>
      </c>
      <c r="AT134" s="70">
        <v>20</v>
      </c>
      <c r="AU134" s="70">
        <v>5</v>
      </c>
      <c r="AV134" s="70">
        <v>13.289293849658314</v>
      </c>
      <c r="AW134" s="70">
        <v>5</v>
      </c>
      <c r="AX134" s="70">
        <v>43</v>
      </c>
      <c r="AY134" s="70">
        <v>6.3</v>
      </c>
      <c r="AZ134" s="70">
        <v>50.9</v>
      </c>
      <c r="BA134" s="72"/>
      <c r="BB134" s="72">
        <v>405292</v>
      </c>
      <c r="BC134" s="72">
        <v>370899.67894000001</v>
      </c>
      <c r="BD134" s="72">
        <v>14706217</v>
      </c>
      <c r="BE134" s="70">
        <v>0</v>
      </c>
      <c r="BF134" s="70">
        <v>0</v>
      </c>
      <c r="BG134" s="70">
        <v>1.2348319999999999</v>
      </c>
    </row>
    <row r="135" spans="1:59" s="11" customFormat="1" x14ac:dyDescent="0.25">
      <c r="A135" s="15" t="s">
        <v>449</v>
      </c>
      <c r="B135" t="s">
        <v>4</v>
      </c>
      <c r="C135" s="118" t="s">
        <v>578</v>
      </c>
      <c r="D135" s="70">
        <v>2</v>
      </c>
      <c r="E135" s="72">
        <v>112867</v>
      </c>
      <c r="F135" s="72">
        <v>74624</v>
      </c>
      <c r="G135" s="72">
        <v>15754.152594294499</v>
      </c>
      <c r="H135" s="70">
        <v>0.15</v>
      </c>
      <c r="I135" s="72">
        <v>215964.70588235295</v>
      </c>
      <c r="J135" s="70">
        <v>0.17647058823529413</v>
      </c>
      <c r="K135" s="72">
        <v>0</v>
      </c>
      <c r="L135" s="72">
        <v>0</v>
      </c>
      <c r="M135" s="70">
        <v>0.97799999999999998</v>
      </c>
      <c r="N135" s="70">
        <v>0.96599999999999997</v>
      </c>
      <c r="O135" s="70">
        <v>0.39600000000000002</v>
      </c>
      <c r="P135" s="70">
        <v>0.69653869999999996</v>
      </c>
      <c r="Q135" s="70">
        <v>0</v>
      </c>
      <c r="R135" s="72">
        <v>1088892340</v>
      </c>
      <c r="S135" s="72">
        <v>606.65</v>
      </c>
      <c r="T135" s="72">
        <v>624.46</v>
      </c>
      <c r="U135" s="70">
        <v>6.7684218076631542</v>
      </c>
      <c r="V135" s="171">
        <v>101</v>
      </c>
      <c r="W135" s="171">
        <v>0.28899999999999998</v>
      </c>
      <c r="X135" s="70">
        <v>0.4</v>
      </c>
      <c r="Y135" s="119">
        <v>32.200000000000003</v>
      </c>
      <c r="Z135" s="70">
        <v>37.299999999999997</v>
      </c>
      <c r="AA135" s="70">
        <v>209</v>
      </c>
      <c r="AB135" s="70">
        <v>0.1</v>
      </c>
      <c r="AC135" s="70">
        <v>0</v>
      </c>
      <c r="AD135" s="70">
        <v>0</v>
      </c>
      <c r="AE135" s="70">
        <v>100</v>
      </c>
      <c r="AF135" s="70">
        <v>58.3</v>
      </c>
      <c r="AG135" s="70">
        <v>0.69499999999999995</v>
      </c>
      <c r="AH135" s="70">
        <v>0.01</v>
      </c>
      <c r="AI135" s="72">
        <v>0</v>
      </c>
      <c r="AJ135" s="72">
        <v>0</v>
      </c>
      <c r="AK135" s="72">
        <v>363.00025591614695</v>
      </c>
      <c r="AL135" s="72">
        <v>6441</v>
      </c>
      <c r="AM135" s="72">
        <v>0</v>
      </c>
      <c r="AN135" s="72">
        <v>67216</v>
      </c>
      <c r="AO135" s="72">
        <v>0</v>
      </c>
      <c r="AP135" s="70">
        <v>17.100000000000001</v>
      </c>
      <c r="AQ135" s="70">
        <v>20.399999999999999</v>
      </c>
      <c r="AR135" s="70" t="s">
        <v>101</v>
      </c>
      <c r="AS135" s="70">
        <v>-1.4942601919174194</v>
      </c>
      <c r="AT135" s="70">
        <v>20</v>
      </c>
      <c r="AU135" s="70">
        <v>23.4</v>
      </c>
      <c r="AV135" s="70">
        <v>10.846475195822453</v>
      </c>
      <c r="AW135" s="70">
        <v>5</v>
      </c>
      <c r="AX135" s="70">
        <v>43</v>
      </c>
      <c r="AY135" s="70">
        <v>9.8000000000000007</v>
      </c>
      <c r="AZ135" s="70">
        <v>53</v>
      </c>
      <c r="BA135" s="72"/>
      <c r="BB135" s="72">
        <v>509070</v>
      </c>
      <c r="BC135" s="72">
        <v>513416.79674299998</v>
      </c>
      <c r="BD135" s="72">
        <v>14706217</v>
      </c>
      <c r="BE135" s="70">
        <v>0</v>
      </c>
      <c r="BF135" s="70">
        <v>0</v>
      </c>
      <c r="BG135" s="70">
        <v>1.2348319999999999</v>
      </c>
    </row>
    <row r="136" spans="1:59" s="11" customFormat="1" x14ac:dyDescent="0.25">
      <c r="A136" s="15" t="s">
        <v>450</v>
      </c>
      <c r="B136" t="s">
        <v>4</v>
      </c>
      <c r="C136" s="118" t="s">
        <v>579</v>
      </c>
      <c r="D136" s="70">
        <v>1.8571428571428572</v>
      </c>
      <c r="E136" s="72">
        <v>40212</v>
      </c>
      <c r="F136" s="72">
        <v>402708</v>
      </c>
      <c r="G136" s="72">
        <v>2936.0461267097498</v>
      </c>
      <c r="H136" s="70">
        <v>0</v>
      </c>
      <c r="I136" s="72">
        <v>215964.70588235295</v>
      </c>
      <c r="J136" s="70">
        <v>0.17647058823529413</v>
      </c>
      <c r="K136" s="72">
        <v>0</v>
      </c>
      <c r="L136" s="72">
        <v>0</v>
      </c>
      <c r="M136" s="70">
        <v>0.97799999999999998</v>
      </c>
      <c r="N136" s="70">
        <v>0.96599999999999997</v>
      </c>
      <c r="O136" s="70">
        <v>0.39600000000000002</v>
      </c>
      <c r="P136" s="70">
        <v>0.48676009999999997</v>
      </c>
      <c r="Q136" s="70">
        <v>0</v>
      </c>
      <c r="R136" s="72">
        <v>1088892340</v>
      </c>
      <c r="S136" s="72">
        <v>606.65</v>
      </c>
      <c r="T136" s="72">
        <v>624.46</v>
      </c>
      <c r="U136" s="70">
        <v>6.7684218076631542</v>
      </c>
      <c r="V136" s="171">
        <v>203</v>
      </c>
      <c r="W136" s="171">
        <v>0.25600000000000001</v>
      </c>
      <c r="X136" s="70">
        <v>0.4</v>
      </c>
      <c r="Y136" s="119">
        <v>58.7</v>
      </c>
      <c r="Z136" s="70">
        <v>80.7</v>
      </c>
      <c r="AA136" s="70">
        <v>209</v>
      </c>
      <c r="AB136" s="70">
        <v>2.5</v>
      </c>
      <c r="AC136" s="70">
        <v>0</v>
      </c>
      <c r="AD136" s="70">
        <v>1</v>
      </c>
      <c r="AE136" s="70">
        <v>100</v>
      </c>
      <c r="AF136" s="70">
        <v>58.3</v>
      </c>
      <c r="AG136" s="70">
        <v>0.69499999999999995</v>
      </c>
      <c r="AH136" s="70">
        <v>0.33</v>
      </c>
      <c r="AI136" s="72">
        <v>0</v>
      </c>
      <c r="AJ136" s="72">
        <v>0</v>
      </c>
      <c r="AK136" s="72">
        <v>0</v>
      </c>
      <c r="AL136" s="72">
        <v>0</v>
      </c>
      <c r="AM136" s="72">
        <v>0</v>
      </c>
      <c r="AN136" s="72">
        <v>0</v>
      </c>
      <c r="AO136" s="72">
        <v>0</v>
      </c>
      <c r="AP136" s="70">
        <v>14.1</v>
      </c>
      <c r="AQ136" s="70">
        <v>20.399999999999999</v>
      </c>
      <c r="AR136" s="70" t="s">
        <v>101</v>
      </c>
      <c r="AS136" s="70">
        <v>-1.4942601919174194</v>
      </c>
      <c r="AT136" s="70">
        <v>20</v>
      </c>
      <c r="AU136" s="70">
        <v>1.5</v>
      </c>
      <c r="AV136" s="70">
        <v>34.123239969719911</v>
      </c>
      <c r="AW136" s="70">
        <v>5</v>
      </c>
      <c r="AX136" s="70">
        <v>43</v>
      </c>
      <c r="AY136" s="70">
        <v>7.1</v>
      </c>
      <c r="AZ136" s="70">
        <v>35.299999999999997</v>
      </c>
      <c r="BA136" s="72"/>
      <c r="BB136" s="72">
        <v>893837</v>
      </c>
      <c r="BC136" s="72">
        <v>773681.43465299997</v>
      </c>
      <c r="BD136" s="72">
        <v>14706217</v>
      </c>
      <c r="BE136" s="70">
        <v>0</v>
      </c>
      <c r="BF136" s="70">
        <v>0</v>
      </c>
      <c r="BG136" s="70">
        <v>1.2348319999999999</v>
      </c>
    </row>
    <row r="137" spans="1:59" s="11" customFormat="1" x14ac:dyDescent="0.25">
      <c r="A137" s="15" t="s">
        <v>451</v>
      </c>
      <c r="B137" t="s">
        <v>4</v>
      </c>
      <c r="C137" s="118" t="s">
        <v>580</v>
      </c>
      <c r="D137" s="70">
        <v>1</v>
      </c>
      <c r="E137" s="72">
        <v>0</v>
      </c>
      <c r="F137" s="72">
        <v>0</v>
      </c>
      <c r="G137" s="72">
        <v>0</v>
      </c>
      <c r="H137" s="70">
        <v>0</v>
      </c>
      <c r="I137" s="72">
        <v>215964.70588235295</v>
      </c>
      <c r="J137" s="70">
        <v>0.17647058823529413</v>
      </c>
      <c r="K137" s="72">
        <v>0</v>
      </c>
      <c r="L137" s="72">
        <v>43</v>
      </c>
      <c r="M137" s="70">
        <v>0.97799999999999998</v>
      </c>
      <c r="N137" s="70">
        <v>0.96599999999999997</v>
      </c>
      <c r="O137" s="70">
        <v>0.39600000000000002</v>
      </c>
      <c r="P137" s="70">
        <v>0.53724170000000004</v>
      </c>
      <c r="Q137" s="70">
        <v>0</v>
      </c>
      <c r="R137" s="72">
        <v>1088892340</v>
      </c>
      <c r="S137" s="72">
        <v>606.65</v>
      </c>
      <c r="T137" s="72">
        <v>624.46</v>
      </c>
      <c r="U137" s="70">
        <v>6.7684218076631542</v>
      </c>
      <c r="V137" s="171">
        <v>106</v>
      </c>
      <c r="W137" s="171">
        <v>0.127</v>
      </c>
      <c r="X137" s="70">
        <v>0.4</v>
      </c>
      <c r="Y137" s="119">
        <v>17</v>
      </c>
      <c r="Z137" s="70">
        <v>19.600000000000001</v>
      </c>
      <c r="AA137" s="70">
        <v>209</v>
      </c>
      <c r="AB137" s="70">
        <v>5.3</v>
      </c>
      <c r="AC137" s="70">
        <v>0</v>
      </c>
      <c r="AD137" s="70">
        <v>0</v>
      </c>
      <c r="AE137" s="70">
        <v>100</v>
      </c>
      <c r="AF137" s="70">
        <v>58.3</v>
      </c>
      <c r="AG137" s="70">
        <v>0.69499999999999995</v>
      </c>
      <c r="AH137" s="70">
        <v>0.15</v>
      </c>
      <c r="AI137" s="72">
        <v>0</v>
      </c>
      <c r="AJ137" s="72">
        <v>0</v>
      </c>
      <c r="AK137" s="72">
        <v>0</v>
      </c>
      <c r="AL137" s="72">
        <v>0</v>
      </c>
      <c r="AM137" s="72">
        <v>0</v>
      </c>
      <c r="AN137" s="72">
        <v>0</v>
      </c>
      <c r="AO137" s="72">
        <v>0</v>
      </c>
      <c r="AP137" s="70">
        <v>7.2</v>
      </c>
      <c r="AQ137" s="70">
        <v>20.399999999999999</v>
      </c>
      <c r="AR137" s="70" t="s">
        <v>101</v>
      </c>
      <c r="AS137" s="70">
        <v>-1.4942601919174194</v>
      </c>
      <c r="AT137" s="70">
        <v>20</v>
      </c>
      <c r="AU137" s="70">
        <v>19.100000000000001</v>
      </c>
      <c r="AV137" s="70">
        <v>18.09090909090909</v>
      </c>
      <c r="AW137" s="70">
        <v>5</v>
      </c>
      <c r="AX137" s="70">
        <v>43</v>
      </c>
      <c r="AY137" s="70">
        <v>10.9</v>
      </c>
      <c r="AZ137" s="70">
        <v>30.2</v>
      </c>
      <c r="BA137" s="72"/>
      <c r="BB137" s="72">
        <v>34131</v>
      </c>
      <c r="BC137" s="72">
        <v>43384.778499400003</v>
      </c>
      <c r="BD137" s="72">
        <v>14706217</v>
      </c>
      <c r="BE137" s="70">
        <v>0</v>
      </c>
      <c r="BF137" s="70">
        <v>0</v>
      </c>
      <c r="BG137" s="70">
        <v>1.2348319999999999</v>
      </c>
    </row>
    <row r="138" spans="1:59" s="11" customFormat="1" x14ac:dyDescent="0.25">
      <c r="A138" s="15" t="s">
        <v>446</v>
      </c>
      <c r="B138" t="s">
        <v>4</v>
      </c>
      <c r="C138" s="118" t="s">
        <v>575</v>
      </c>
      <c r="D138" s="70" t="s">
        <v>101</v>
      </c>
      <c r="E138" s="72">
        <v>280519</v>
      </c>
      <c r="F138" s="72">
        <v>496</v>
      </c>
      <c r="G138" s="72">
        <v>29948.157017275</v>
      </c>
      <c r="H138" s="70" t="s">
        <v>101</v>
      </c>
      <c r="I138" s="72">
        <v>215964.70588235295</v>
      </c>
      <c r="J138" s="70">
        <v>0.17647058823529413</v>
      </c>
      <c r="K138" s="72">
        <v>0</v>
      </c>
      <c r="L138" s="72">
        <v>0</v>
      </c>
      <c r="M138" s="70">
        <v>0.97799999999999998</v>
      </c>
      <c r="N138" s="70">
        <v>0.96599999999999997</v>
      </c>
      <c r="O138" s="70">
        <v>0.39600000000000002</v>
      </c>
      <c r="P138" s="70">
        <v>0.25674849999999999</v>
      </c>
      <c r="Q138" s="70">
        <v>0</v>
      </c>
      <c r="R138" s="72">
        <v>1088892340</v>
      </c>
      <c r="S138" s="72">
        <v>606.65</v>
      </c>
      <c r="T138" s="72">
        <v>624.46</v>
      </c>
      <c r="U138" s="70">
        <v>6.7684218076631542</v>
      </c>
      <c r="V138" s="171">
        <v>138</v>
      </c>
      <c r="W138" s="171">
        <v>0.17699999999999999</v>
      </c>
      <c r="X138" s="70">
        <v>0.4</v>
      </c>
      <c r="Y138" s="119">
        <v>56.75</v>
      </c>
      <c r="Z138" s="70">
        <v>72.3</v>
      </c>
      <c r="AA138" s="70">
        <v>209</v>
      </c>
      <c r="AB138" s="70">
        <v>4</v>
      </c>
      <c r="AC138" s="70">
        <v>0</v>
      </c>
      <c r="AD138" s="70">
        <v>18</v>
      </c>
      <c r="AE138" s="70">
        <v>100</v>
      </c>
      <c r="AF138" s="70">
        <v>58.3</v>
      </c>
      <c r="AG138" s="70">
        <v>0.69499999999999995</v>
      </c>
      <c r="AH138" s="70">
        <v>0.16</v>
      </c>
      <c r="AI138" s="72">
        <v>0</v>
      </c>
      <c r="AJ138" s="72">
        <v>0</v>
      </c>
      <c r="AK138" s="72">
        <v>0</v>
      </c>
      <c r="AL138" s="72" t="s">
        <v>773</v>
      </c>
      <c r="AM138" s="72">
        <v>0</v>
      </c>
      <c r="AN138" s="72">
        <v>4996</v>
      </c>
      <c r="AO138" s="72">
        <v>3134</v>
      </c>
      <c r="AP138" s="70">
        <v>16.3</v>
      </c>
      <c r="AQ138" s="70">
        <v>21.3</v>
      </c>
      <c r="AR138" s="70" t="s">
        <v>101</v>
      </c>
      <c r="AS138" s="70">
        <v>-1.4942601919174194</v>
      </c>
      <c r="AT138" s="70">
        <v>20</v>
      </c>
      <c r="AU138" s="70">
        <v>49.6</v>
      </c>
      <c r="AV138" s="70">
        <v>63.581338188438785</v>
      </c>
      <c r="AW138" s="70">
        <v>5</v>
      </c>
      <c r="AX138" s="70">
        <v>43</v>
      </c>
      <c r="AY138" s="70">
        <v>32.6</v>
      </c>
      <c r="AZ138" s="70">
        <v>96.6</v>
      </c>
      <c r="BA138" s="72"/>
      <c r="BB138" s="72">
        <v>1390309</v>
      </c>
      <c r="BC138" s="72">
        <v>1391208.75718</v>
      </c>
      <c r="BD138" s="72">
        <v>14706217</v>
      </c>
      <c r="BE138" s="70">
        <v>0</v>
      </c>
      <c r="BF138" s="70">
        <v>0</v>
      </c>
      <c r="BG138" s="70">
        <v>1.2348319999999999</v>
      </c>
    </row>
    <row r="139" spans="1:59" s="11" customFormat="1" x14ac:dyDescent="0.25">
      <c r="A139" s="15" t="s">
        <v>452</v>
      </c>
      <c r="B139" t="s">
        <v>4</v>
      </c>
      <c r="C139" s="118" t="s">
        <v>581</v>
      </c>
      <c r="D139" s="70">
        <v>3</v>
      </c>
      <c r="E139" s="72">
        <v>214045</v>
      </c>
      <c r="F139" s="72">
        <v>286388</v>
      </c>
      <c r="G139" s="72">
        <v>1376.2258330674499</v>
      </c>
      <c r="H139" s="70">
        <v>0.15</v>
      </c>
      <c r="I139" s="72">
        <v>215964.70588235295</v>
      </c>
      <c r="J139" s="70">
        <v>0.17647058823529413</v>
      </c>
      <c r="K139" s="72">
        <v>0</v>
      </c>
      <c r="L139" s="72">
        <v>1</v>
      </c>
      <c r="M139" s="70">
        <v>0.97799999999999998</v>
      </c>
      <c r="N139" s="70">
        <v>0.96599999999999997</v>
      </c>
      <c r="O139" s="70">
        <v>0.39600000000000002</v>
      </c>
      <c r="P139" s="70">
        <v>0.70917989999999997</v>
      </c>
      <c r="Q139" s="70">
        <v>0</v>
      </c>
      <c r="R139" s="72">
        <v>1088892340</v>
      </c>
      <c r="S139" s="72">
        <v>606.65</v>
      </c>
      <c r="T139" s="72">
        <v>624.46</v>
      </c>
      <c r="U139" s="70">
        <v>6.7684218076631542</v>
      </c>
      <c r="V139" s="171">
        <v>67</v>
      </c>
      <c r="W139" s="171">
        <v>0.32799999999999996</v>
      </c>
      <c r="X139" s="70">
        <v>0.4</v>
      </c>
      <c r="Y139" s="119">
        <v>12.15</v>
      </c>
      <c r="Z139" s="70">
        <v>22.6</v>
      </c>
      <c r="AA139" s="70">
        <v>209</v>
      </c>
      <c r="AB139" s="70">
        <v>1</v>
      </c>
      <c r="AC139" s="70">
        <v>0</v>
      </c>
      <c r="AD139" s="70">
        <v>1</v>
      </c>
      <c r="AE139" s="70">
        <v>100</v>
      </c>
      <c r="AF139" s="70">
        <v>58.3</v>
      </c>
      <c r="AG139" s="70">
        <v>0.69499999999999995</v>
      </c>
      <c r="AH139" s="70">
        <v>0.04</v>
      </c>
      <c r="AI139" s="72">
        <v>0</v>
      </c>
      <c r="AJ139" s="72">
        <v>0</v>
      </c>
      <c r="AK139" s="72">
        <v>417455.59506147384</v>
      </c>
      <c r="AL139" s="72">
        <v>186444</v>
      </c>
      <c r="AM139" s="72">
        <v>0</v>
      </c>
      <c r="AN139" s="72">
        <v>110646</v>
      </c>
      <c r="AO139" s="72">
        <v>0</v>
      </c>
      <c r="AP139" s="70">
        <v>20.5</v>
      </c>
      <c r="AQ139" s="70">
        <v>20.399999999999999</v>
      </c>
      <c r="AR139" s="70" t="s">
        <v>101</v>
      </c>
      <c r="AS139" s="70">
        <v>-1.4942601919174194</v>
      </c>
      <c r="AT139" s="70">
        <v>20</v>
      </c>
      <c r="AU139" s="70">
        <v>1</v>
      </c>
      <c r="AV139" s="70">
        <v>4.6625912408759129</v>
      </c>
      <c r="AW139" s="70">
        <v>5</v>
      </c>
      <c r="AX139" s="70">
        <v>43</v>
      </c>
      <c r="AY139" s="70">
        <v>1.9</v>
      </c>
      <c r="AZ139" s="70">
        <v>9.6999999999999993</v>
      </c>
      <c r="BA139" s="72"/>
      <c r="BB139" s="72">
        <v>678089</v>
      </c>
      <c r="BC139" s="72">
        <v>758139.00045399996</v>
      </c>
      <c r="BD139" s="72">
        <v>14706217</v>
      </c>
      <c r="BE139" s="70">
        <v>0</v>
      </c>
      <c r="BF139" s="70">
        <v>0</v>
      </c>
      <c r="BG139" s="70">
        <v>1.2348319999999999</v>
      </c>
    </row>
    <row r="140" spans="1:59" x14ac:dyDescent="0.25">
      <c r="A140" s="15"/>
      <c r="B140"/>
      <c r="C140" s="15"/>
      <c r="D140" s="72"/>
      <c r="E140" s="72"/>
      <c r="F140" s="72"/>
      <c r="G140" s="72"/>
      <c r="H140" s="72"/>
      <c r="I140" s="72"/>
      <c r="J140" s="72"/>
      <c r="K140" s="72"/>
      <c r="L140" s="70"/>
      <c r="M140" s="70"/>
      <c r="N140" s="70"/>
      <c r="O140" s="70"/>
      <c r="P140" s="70"/>
      <c r="Q140" s="70"/>
      <c r="R140" s="72"/>
      <c r="S140" s="72"/>
      <c r="T140" s="72"/>
      <c r="U140" s="70"/>
      <c r="V140" s="201"/>
      <c r="W140" s="201"/>
      <c r="X140" s="172"/>
      <c r="Y140" s="172"/>
      <c r="Z140" s="173"/>
      <c r="AA140" s="173"/>
      <c r="AB140" s="172"/>
      <c r="AC140" s="172"/>
      <c r="AD140" s="172"/>
      <c r="AE140" s="171"/>
      <c r="AF140" s="172"/>
      <c r="AG140" s="171"/>
      <c r="AH140" s="171"/>
      <c r="AI140" s="173"/>
      <c r="AJ140" s="173"/>
      <c r="AK140" s="173"/>
      <c r="AL140" s="173"/>
      <c r="AM140" s="173"/>
      <c r="AN140" s="173"/>
      <c r="AO140" s="173"/>
      <c r="AP140" s="198"/>
      <c r="AQ140" s="200"/>
      <c r="AR140" s="171"/>
      <c r="AS140" s="171"/>
      <c r="AT140" s="173"/>
      <c r="AU140" s="172"/>
      <c r="AV140" s="171"/>
      <c r="AW140" s="171"/>
      <c r="AX140" s="171"/>
      <c r="AY140" s="172"/>
      <c r="AZ140" s="172"/>
      <c r="BA140" s="173"/>
      <c r="BB140" s="173"/>
      <c r="BC140" s="173"/>
      <c r="BD140" s="173"/>
    </row>
    <row r="141" spans="1:59" x14ac:dyDescent="0.25">
      <c r="A141" s="15"/>
      <c r="B141"/>
      <c r="C141" s="15"/>
      <c r="D141" s="72"/>
      <c r="E141" s="72"/>
      <c r="F141" s="72"/>
      <c r="G141" s="72"/>
      <c r="H141" s="72"/>
      <c r="I141" s="72"/>
      <c r="J141" s="72"/>
      <c r="K141" s="72"/>
      <c r="L141" s="70"/>
      <c r="M141" s="70"/>
      <c r="N141" s="70"/>
      <c r="O141" s="70"/>
      <c r="P141" s="70"/>
      <c r="Q141" s="70"/>
      <c r="R141" s="72"/>
      <c r="S141" s="72"/>
      <c r="T141" s="72"/>
      <c r="U141" s="70"/>
      <c r="V141" s="201"/>
      <c r="W141" s="201"/>
      <c r="X141" s="172"/>
      <c r="Y141" s="172"/>
      <c r="Z141" s="173"/>
      <c r="AA141" s="173"/>
      <c r="AB141" s="172"/>
      <c r="AC141" s="172"/>
      <c r="AD141" s="172"/>
      <c r="AE141" s="171"/>
      <c r="AF141" s="172"/>
      <c r="AG141" s="171"/>
      <c r="AH141" s="171"/>
      <c r="AI141" s="173"/>
      <c r="AJ141" s="173"/>
      <c r="AK141" s="173"/>
      <c r="AL141" s="173"/>
      <c r="AM141" s="173"/>
      <c r="AN141" s="173"/>
      <c r="AO141" s="173"/>
      <c r="AP141" s="198"/>
      <c r="AQ141" s="200"/>
      <c r="AR141" s="171"/>
      <c r="AS141" s="171"/>
      <c r="AT141" s="173"/>
      <c r="AU141" s="172"/>
      <c r="AV141" s="171"/>
      <c r="AW141" s="171"/>
      <c r="AX141" s="171"/>
      <c r="AY141" s="172"/>
      <c r="AZ141" s="172"/>
      <c r="BA141" s="173"/>
      <c r="BB141" s="173"/>
      <c r="BC141" s="173"/>
      <c r="BD141" s="173"/>
    </row>
    <row r="142" spans="1:59" x14ac:dyDescent="0.25">
      <c r="A142" s="15"/>
      <c r="B142"/>
      <c r="C142" s="15"/>
      <c r="D142" s="72"/>
      <c r="E142" s="72"/>
      <c r="F142" s="72"/>
      <c r="G142" s="72"/>
      <c r="H142" s="72"/>
      <c r="I142" s="72"/>
      <c r="J142" s="72"/>
      <c r="K142" s="72"/>
      <c r="L142" s="70"/>
      <c r="M142" s="70"/>
      <c r="N142" s="70"/>
      <c r="O142" s="70"/>
      <c r="P142" s="70"/>
      <c r="Q142" s="70"/>
      <c r="R142" s="72"/>
      <c r="S142" s="72"/>
      <c r="T142" s="72"/>
      <c r="U142" s="70"/>
      <c r="V142" s="201"/>
      <c r="W142" s="201"/>
      <c r="X142" s="172"/>
      <c r="Y142" s="172"/>
      <c r="Z142" s="173"/>
      <c r="AA142" s="173"/>
      <c r="AB142" s="172"/>
      <c r="AC142" s="172"/>
      <c r="AD142" s="172"/>
      <c r="AE142" s="171"/>
      <c r="AF142" s="172"/>
      <c r="AG142" s="171"/>
      <c r="AH142" s="171"/>
      <c r="AI142" s="173"/>
      <c r="AJ142" s="173"/>
      <c r="AK142" s="173"/>
      <c r="AL142" s="173"/>
      <c r="AM142" s="173"/>
      <c r="AN142" s="173"/>
      <c r="AO142" s="173"/>
      <c r="AP142" s="198"/>
      <c r="AQ142" s="200"/>
      <c r="AR142" s="171"/>
      <c r="AS142" s="171"/>
      <c r="AT142" s="173"/>
      <c r="AU142" s="172"/>
      <c r="AV142" s="171"/>
      <c r="AW142" s="171"/>
      <c r="AX142" s="171"/>
      <c r="AY142" s="172"/>
      <c r="AZ142" s="172"/>
      <c r="BA142" s="173"/>
      <c r="BB142" s="173"/>
      <c r="BC142" s="173"/>
      <c r="BD142" s="173"/>
    </row>
    <row r="143" spans="1:59" x14ac:dyDescent="0.25">
      <c r="A143" s="15"/>
      <c r="B143"/>
      <c r="C143" s="15"/>
      <c r="D143" s="72"/>
      <c r="E143" s="72"/>
      <c r="F143" s="72"/>
      <c r="G143" s="72"/>
      <c r="H143" s="72"/>
      <c r="I143" s="72"/>
      <c r="J143" s="72"/>
      <c r="K143" s="72"/>
      <c r="L143" s="70"/>
      <c r="M143" s="70"/>
      <c r="N143" s="70"/>
      <c r="O143" s="70"/>
      <c r="P143" s="70"/>
      <c r="Q143" s="70"/>
      <c r="R143" s="72"/>
      <c r="S143" s="72"/>
      <c r="T143" s="72"/>
      <c r="U143" s="70"/>
      <c r="V143" s="201"/>
      <c r="W143" s="201"/>
      <c r="X143" s="172"/>
      <c r="Y143" s="172"/>
      <c r="Z143" s="173"/>
      <c r="AA143" s="173"/>
      <c r="AB143" s="172"/>
      <c r="AC143" s="172"/>
      <c r="AD143" s="172"/>
      <c r="AE143" s="171"/>
      <c r="AF143" s="172"/>
      <c r="AG143" s="171"/>
      <c r="AH143" s="171"/>
      <c r="AI143" s="173"/>
      <c r="AJ143" s="173"/>
      <c r="AK143" s="173"/>
      <c r="AL143" s="173"/>
      <c r="AM143" s="173"/>
      <c r="AN143" s="173"/>
      <c r="AO143" s="173"/>
      <c r="AP143" s="198"/>
      <c r="AQ143" s="200"/>
      <c r="AR143" s="171"/>
      <c r="AS143" s="171"/>
      <c r="AT143" s="173"/>
      <c r="AU143" s="172"/>
      <c r="AV143" s="171"/>
      <c r="AW143" s="171"/>
      <c r="AX143" s="171"/>
      <c r="AY143" s="172"/>
      <c r="AZ143" s="172"/>
      <c r="BA143" s="173"/>
      <c r="BB143" s="173"/>
      <c r="BC143" s="173"/>
      <c r="BD143" s="173"/>
    </row>
    <row r="144" spans="1:59" x14ac:dyDescent="0.25">
      <c r="A144" s="15"/>
      <c r="B144"/>
      <c r="C144" s="15"/>
      <c r="D144" s="72"/>
      <c r="E144" s="72"/>
      <c r="F144" s="72"/>
      <c r="G144" s="72"/>
      <c r="H144" s="72"/>
      <c r="I144" s="72"/>
      <c r="J144" s="72"/>
      <c r="K144" s="72"/>
      <c r="L144" s="70"/>
      <c r="M144" s="70"/>
      <c r="N144" s="70"/>
      <c r="O144" s="70"/>
      <c r="P144" s="70"/>
      <c r="Q144" s="70"/>
      <c r="R144" s="72"/>
      <c r="S144" s="72"/>
      <c r="T144" s="72"/>
      <c r="U144" s="70"/>
      <c r="V144" s="201"/>
      <c r="W144" s="201"/>
      <c r="X144" s="172"/>
      <c r="Y144" s="172"/>
      <c r="Z144" s="173"/>
      <c r="AA144" s="173"/>
      <c r="AB144" s="172"/>
      <c r="AC144" s="172"/>
      <c r="AD144" s="172"/>
      <c r="AE144" s="171"/>
      <c r="AF144" s="172"/>
      <c r="AG144" s="171"/>
      <c r="AH144" s="171"/>
      <c r="AI144" s="173"/>
      <c r="AJ144" s="173"/>
      <c r="AK144" s="173"/>
      <c r="AL144" s="173"/>
      <c r="AM144" s="173"/>
      <c r="AN144" s="173"/>
      <c r="AO144" s="173"/>
      <c r="AP144" s="198"/>
      <c r="AQ144" s="200"/>
      <c r="AR144" s="171"/>
      <c r="AS144" s="171"/>
      <c r="AT144" s="173"/>
      <c r="AU144" s="172"/>
      <c r="AV144" s="171"/>
      <c r="AW144" s="171"/>
      <c r="AX144" s="171"/>
      <c r="AY144" s="172"/>
      <c r="AZ144" s="172"/>
      <c r="BA144" s="173"/>
      <c r="BB144" s="173"/>
      <c r="BC144" s="173"/>
      <c r="BD144" s="173"/>
    </row>
    <row r="145" spans="1:56" x14ac:dyDescent="0.25">
      <c r="A145" s="15"/>
      <c r="B145"/>
      <c r="C145" s="15"/>
      <c r="D145" s="72"/>
      <c r="E145" s="72"/>
      <c r="F145" s="72"/>
      <c r="G145" s="72"/>
      <c r="H145" s="72"/>
      <c r="I145" s="72"/>
      <c r="J145" s="72"/>
      <c r="K145" s="72"/>
      <c r="L145" s="70"/>
      <c r="M145" s="70"/>
      <c r="N145" s="70"/>
      <c r="O145" s="70"/>
      <c r="P145" s="70"/>
      <c r="Q145" s="70"/>
      <c r="R145" s="72"/>
      <c r="S145" s="72"/>
      <c r="T145" s="72"/>
      <c r="U145" s="70"/>
      <c r="V145" s="201"/>
      <c r="W145" s="201"/>
      <c r="X145" s="172"/>
      <c r="Y145" s="172"/>
      <c r="Z145" s="173"/>
      <c r="AA145" s="173"/>
      <c r="AB145" s="172"/>
      <c r="AC145" s="172"/>
      <c r="AD145" s="172"/>
      <c r="AE145" s="171"/>
      <c r="AF145" s="172"/>
      <c r="AG145" s="171"/>
      <c r="AH145" s="171"/>
      <c r="AI145" s="173"/>
      <c r="AJ145" s="173"/>
      <c r="AK145" s="173"/>
      <c r="AL145" s="173"/>
      <c r="AM145" s="173"/>
      <c r="AN145" s="173"/>
      <c r="AO145" s="173"/>
      <c r="AP145" s="198"/>
      <c r="AQ145" s="200"/>
      <c r="AR145" s="171"/>
      <c r="AS145" s="171"/>
      <c r="AT145" s="173"/>
      <c r="AU145" s="172"/>
      <c r="AV145" s="171"/>
      <c r="AW145" s="171"/>
      <c r="AX145" s="171"/>
      <c r="AY145" s="172"/>
      <c r="AZ145" s="172"/>
      <c r="BA145" s="173"/>
      <c r="BB145" s="173"/>
      <c r="BC145" s="173"/>
      <c r="BD145" s="173"/>
    </row>
    <row r="146" spans="1:56" x14ac:dyDescent="0.25">
      <c r="A146" s="15"/>
      <c r="B146"/>
      <c r="C146" s="15"/>
      <c r="D146" s="72"/>
      <c r="E146" s="72"/>
      <c r="F146" s="72"/>
      <c r="G146" s="72"/>
      <c r="H146" s="72"/>
      <c r="I146" s="72"/>
      <c r="J146" s="72"/>
      <c r="K146" s="72"/>
      <c r="L146" s="70"/>
      <c r="M146" s="70"/>
      <c r="N146" s="70"/>
      <c r="O146" s="70"/>
      <c r="P146" s="70"/>
      <c r="Q146" s="70"/>
      <c r="R146" s="72"/>
      <c r="S146" s="72"/>
      <c r="T146" s="72"/>
      <c r="U146" s="70"/>
      <c r="V146" s="201"/>
      <c r="W146" s="201"/>
      <c r="X146" s="172"/>
      <c r="Y146" s="172"/>
      <c r="Z146" s="173"/>
      <c r="AA146" s="173"/>
      <c r="AB146" s="172"/>
      <c r="AC146" s="172"/>
      <c r="AD146" s="172"/>
      <c r="AE146" s="171"/>
      <c r="AF146" s="172"/>
      <c r="AG146" s="171"/>
      <c r="AH146" s="171"/>
      <c r="AI146" s="173"/>
      <c r="AJ146" s="173"/>
      <c r="AK146" s="173"/>
      <c r="AL146" s="173"/>
      <c r="AM146" s="173"/>
      <c r="AN146" s="173"/>
      <c r="AO146" s="173"/>
      <c r="AP146" s="198"/>
      <c r="AQ146" s="200"/>
      <c r="AR146" s="171"/>
      <c r="AS146" s="171"/>
      <c r="AT146" s="173"/>
      <c r="AU146" s="172"/>
      <c r="AV146" s="171"/>
      <c r="AW146" s="171"/>
      <c r="AX146" s="171"/>
      <c r="AY146" s="172"/>
      <c r="AZ146" s="172"/>
      <c r="BA146" s="173"/>
      <c r="BB146" s="173"/>
      <c r="BC146" s="173"/>
      <c r="BD146" s="173"/>
    </row>
    <row r="147" spans="1:56" x14ac:dyDescent="0.25">
      <c r="A147" s="15"/>
      <c r="B147"/>
      <c r="C147" s="15"/>
      <c r="D147" s="72"/>
      <c r="E147" s="72"/>
      <c r="F147" s="72"/>
      <c r="G147" s="72"/>
      <c r="H147" s="72"/>
      <c r="I147" s="72"/>
      <c r="J147" s="72"/>
      <c r="K147" s="72"/>
      <c r="L147" s="70"/>
      <c r="M147" s="70"/>
      <c r="N147" s="70"/>
      <c r="O147" s="70"/>
      <c r="P147" s="70"/>
      <c r="Q147" s="70"/>
      <c r="R147" s="72"/>
      <c r="S147" s="72"/>
      <c r="T147" s="72"/>
      <c r="U147" s="70"/>
      <c r="V147" s="201"/>
      <c r="W147" s="201"/>
      <c r="X147" s="172"/>
      <c r="Y147" s="172"/>
      <c r="Z147" s="173"/>
      <c r="AA147" s="173"/>
      <c r="AB147" s="172"/>
      <c r="AC147" s="172"/>
      <c r="AD147" s="172"/>
      <c r="AE147" s="171"/>
      <c r="AF147" s="172"/>
      <c r="AG147" s="171"/>
      <c r="AH147" s="171"/>
      <c r="AI147" s="173"/>
      <c r="AJ147" s="173"/>
      <c r="AK147" s="173"/>
      <c r="AL147" s="173"/>
      <c r="AM147" s="173"/>
      <c r="AN147" s="173"/>
      <c r="AO147" s="173"/>
      <c r="AP147" s="198"/>
      <c r="AQ147" s="200"/>
      <c r="AR147" s="171"/>
      <c r="AS147" s="171"/>
      <c r="AT147" s="173"/>
      <c r="AU147" s="172"/>
      <c r="AV147" s="171"/>
      <c r="AW147" s="171"/>
      <c r="AX147" s="171"/>
      <c r="AY147" s="172"/>
      <c r="AZ147" s="172"/>
      <c r="BA147" s="173"/>
      <c r="BB147" s="173"/>
      <c r="BC147" s="173"/>
      <c r="BD147" s="173"/>
    </row>
    <row r="148" spans="1:56" x14ac:dyDescent="0.25">
      <c r="A148" s="15"/>
      <c r="B148"/>
      <c r="C148" s="15"/>
      <c r="D148" s="72"/>
      <c r="E148" s="72"/>
      <c r="F148" s="72"/>
      <c r="G148" s="72"/>
      <c r="H148" s="72"/>
      <c r="I148" s="72"/>
      <c r="J148" s="72"/>
      <c r="K148" s="72"/>
      <c r="L148" s="70"/>
      <c r="M148" s="70"/>
      <c r="N148" s="70"/>
      <c r="O148" s="70"/>
      <c r="P148" s="70"/>
      <c r="Q148" s="70"/>
      <c r="R148" s="72"/>
      <c r="S148" s="72"/>
      <c r="T148" s="72"/>
      <c r="U148" s="70"/>
      <c r="V148" s="201"/>
      <c r="W148" s="201"/>
      <c r="X148" s="172"/>
      <c r="Y148" s="172"/>
      <c r="Z148" s="173"/>
      <c r="AA148" s="173"/>
      <c r="AB148" s="172"/>
      <c r="AC148" s="172"/>
      <c r="AD148" s="172"/>
      <c r="AE148" s="171"/>
      <c r="AF148" s="172"/>
      <c r="AG148" s="171"/>
      <c r="AH148" s="171"/>
      <c r="AI148" s="173"/>
      <c r="AJ148" s="173"/>
      <c r="AK148" s="173"/>
      <c r="AL148" s="173"/>
      <c r="AM148" s="173"/>
      <c r="AN148" s="173"/>
      <c r="AO148" s="173"/>
      <c r="AP148" s="198"/>
      <c r="AQ148" s="200"/>
      <c r="AR148" s="171"/>
      <c r="AS148" s="171"/>
      <c r="AT148" s="173"/>
      <c r="AU148" s="172"/>
      <c r="AV148" s="171"/>
      <c r="AW148" s="171"/>
      <c r="AX148" s="171"/>
      <c r="AY148" s="172"/>
      <c r="AZ148" s="172"/>
      <c r="BA148" s="173"/>
      <c r="BB148" s="173"/>
      <c r="BC148" s="173"/>
      <c r="BD148" s="173"/>
    </row>
    <row r="149" spans="1:56" x14ac:dyDescent="0.25">
      <c r="A149" s="15"/>
      <c r="B149"/>
      <c r="C149" s="15"/>
      <c r="D149" s="72"/>
      <c r="E149" s="72"/>
      <c r="F149" s="72"/>
      <c r="G149" s="72"/>
      <c r="H149" s="72"/>
      <c r="I149" s="72"/>
      <c r="J149" s="72"/>
      <c r="K149" s="72"/>
      <c r="L149" s="70"/>
      <c r="M149" s="70"/>
      <c r="N149" s="70"/>
      <c r="O149" s="70"/>
      <c r="P149" s="70"/>
      <c r="Q149" s="70"/>
      <c r="R149" s="72"/>
      <c r="S149" s="72"/>
      <c r="T149" s="72"/>
      <c r="U149" s="70"/>
      <c r="V149" s="201"/>
      <c r="W149" s="201"/>
      <c r="X149" s="172"/>
      <c r="Y149" s="172"/>
      <c r="Z149" s="173"/>
      <c r="AA149" s="173"/>
      <c r="AB149" s="172"/>
      <c r="AC149" s="172"/>
      <c r="AD149" s="172"/>
      <c r="AE149" s="171"/>
      <c r="AF149" s="172"/>
      <c r="AG149" s="171"/>
      <c r="AH149" s="171"/>
      <c r="AI149" s="173"/>
      <c r="AJ149" s="173"/>
      <c r="AK149" s="173"/>
      <c r="AL149" s="173"/>
      <c r="AM149" s="173"/>
      <c r="AN149" s="173"/>
      <c r="AO149" s="173"/>
      <c r="AP149" s="198"/>
      <c r="AQ149" s="200"/>
      <c r="AR149" s="171"/>
      <c r="AS149" s="171"/>
      <c r="AT149" s="173"/>
      <c r="AU149" s="172"/>
      <c r="AV149" s="171"/>
      <c r="AW149" s="171"/>
      <c r="AX149" s="171"/>
      <c r="AY149" s="172"/>
      <c r="AZ149" s="172"/>
      <c r="BA149" s="173"/>
      <c r="BB149" s="173"/>
      <c r="BC149" s="173"/>
      <c r="BD149" s="173"/>
    </row>
    <row r="150" spans="1:56" x14ac:dyDescent="0.25">
      <c r="A150" s="15"/>
      <c r="B150"/>
      <c r="C150" s="15"/>
      <c r="D150" s="72"/>
      <c r="E150" s="72"/>
      <c r="F150" s="72"/>
      <c r="G150" s="72"/>
      <c r="H150" s="72"/>
      <c r="I150" s="72"/>
      <c r="J150" s="72"/>
      <c r="K150" s="72"/>
      <c r="L150" s="70"/>
      <c r="M150" s="70"/>
      <c r="N150" s="70"/>
      <c r="O150" s="70"/>
      <c r="P150" s="70"/>
      <c r="Q150" s="70"/>
      <c r="R150" s="72"/>
      <c r="S150" s="72"/>
      <c r="T150" s="72"/>
      <c r="U150" s="70"/>
      <c r="V150" s="201"/>
      <c r="W150" s="201"/>
      <c r="X150" s="172"/>
      <c r="Y150" s="172"/>
      <c r="Z150" s="173"/>
      <c r="AA150" s="173"/>
      <c r="AB150" s="172"/>
      <c r="AC150" s="172"/>
      <c r="AD150" s="172"/>
      <c r="AE150" s="171"/>
      <c r="AF150" s="172"/>
      <c r="AG150" s="171"/>
      <c r="AH150" s="171"/>
      <c r="AI150" s="173"/>
      <c r="AJ150" s="173"/>
      <c r="AK150" s="173"/>
      <c r="AL150" s="173"/>
      <c r="AM150" s="173"/>
      <c r="AN150" s="173"/>
      <c r="AO150" s="173"/>
      <c r="AP150" s="198"/>
      <c r="AQ150" s="200"/>
      <c r="AR150" s="171"/>
      <c r="AS150" s="171"/>
      <c r="AT150" s="173"/>
      <c r="AU150" s="172"/>
      <c r="AV150" s="171"/>
      <c r="AW150" s="171"/>
      <c r="AX150" s="171"/>
      <c r="AY150" s="172"/>
      <c r="AZ150" s="172"/>
      <c r="BA150" s="173"/>
      <c r="BB150" s="173"/>
      <c r="BC150" s="173"/>
      <c r="BD150" s="173"/>
    </row>
    <row r="151" spans="1:56" x14ac:dyDescent="0.25">
      <c r="A151" s="15"/>
      <c r="B151"/>
      <c r="C151" s="15"/>
      <c r="D151" s="72"/>
      <c r="E151" s="72"/>
      <c r="F151" s="72"/>
      <c r="G151" s="72"/>
      <c r="H151" s="72"/>
      <c r="I151" s="72"/>
      <c r="J151" s="72"/>
      <c r="K151" s="72"/>
      <c r="L151" s="70"/>
      <c r="M151" s="70"/>
      <c r="N151" s="70"/>
      <c r="O151" s="70"/>
      <c r="P151" s="70"/>
      <c r="Q151" s="70"/>
      <c r="R151" s="72"/>
      <c r="S151" s="72"/>
      <c r="T151" s="72"/>
      <c r="U151" s="70"/>
      <c r="V151" s="201"/>
      <c r="W151" s="201"/>
      <c r="X151" s="172"/>
      <c r="Y151" s="172"/>
      <c r="Z151" s="173"/>
      <c r="AA151" s="173"/>
      <c r="AB151" s="172"/>
      <c r="AC151" s="172"/>
      <c r="AD151" s="172"/>
      <c r="AE151" s="171"/>
      <c r="AF151" s="172"/>
      <c r="AG151" s="171"/>
      <c r="AH151" s="171"/>
      <c r="AI151" s="173"/>
      <c r="AJ151" s="173"/>
      <c r="AK151" s="173"/>
      <c r="AL151" s="173"/>
      <c r="AM151" s="173"/>
      <c r="AN151" s="173"/>
      <c r="AO151" s="173"/>
      <c r="AP151" s="198"/>
      <c r="AQ151" s="200"/>
      <c r="AR151" s="171"/>
      <c r="AS151" s="171"/>
      <c r="AT151" s="173"/>
      <c r="AU151" s="172"/>
      <c r="AV151" s="171"/>
      <c r="AW151" s="171"/>
      <c r="AX151" s="171"/>
      <c r="AY151" s="172"/>
      <c r="AZ151" s="172"/>
      <c r="BA151" s="173"/>
      <c r="BB151" s="173"/>
      <c r="BC151" s="173"/>
      <c r="BD151" s="173"/>
    </row>
    <row r="152" spans="1:56" x14ac:dyDescent="0.25">
      <c r="A152" s="15"/>
      <c r="B152"/>
      <c r="C152" s="15"/>
      <c r="D152" s="72"/>
      <c r="E152" s="72"/>
      <c r="F152" s="72"/>
      <c r="G152" s="72"/>
      <c r="H152" s="72"/>
      <c r="I152" s="72"/>
      <c r="J152" s="72"/>
      <c r="K152" s="72"/>
      <c r="L152" s="70"/>
      <c r="M152" s="70"/>
      <c r="N152" s="70"/>
      <c r="O152" s="70"/>
      <c r="P152" s="70"/>
      <c r="Q152" s="70"/>
      <c r="R152" s="72"/>
      <c r="S152" s="72"/>
      <c r="T152" s="72"/>
      <c r="U152" s="70"/>
      <c r="V152" s="201"/>
      <c r="W152" s="201"/>
      <c r="X152" s="172"/>
      <c r="Y152" s="172"/>
      <c r="Z152" s="173"/>
      <c r="AA152" s="173"/>
      <c r="AB152" s="172"/>
      <c r="AC152" s="172"/>
      <c r="AD152" s="172"/>
      <c r="AE152" s="171"/>
      <c r="AF152" s="172"/>
      <c r="AG152" s="171"/>
      <c r="AH152" s="171"/>
      <c r="AI152" s="173"/>
      <c r="AJ152" s="173"/>
      <c r="AK152" s="173"/>
      <c r="AL152" s="173"/>
      <c r="AM152" s="173"/>
      <c r="AN152" s="173"/>
      <c r="AO152" s="173"/>
      <c r="AP152" s="198"/>
      <c r="AQ152" s="200"/>
      <c r="AR152" s="171"/>
      <c r="AS152" s="171"/>
      <c r="AT152" s="173"/>
      <c r="AU152" s="172"/>
      <c r="AV152" s="171"/>
      <c r="AW152" s="171"/>
      <c r="AX152" s="171"/>
      <c r="AY152" s="172"/>
      <c r="AZ152" s="172"/>
      <c r="BA152" s="173"/>
      <c r="BB152" s="173"/>
      <c r="BC152" s="173"/>
      <c r="BD152" s="173"/>
    </row>
    <row r="153" spans="1:56" x14ac:dyDescent="0.25">
      <c r="A153" s="15"/>
      <c r="B153"/>
      <c r="C153" s="15"/>
      <c r="D153" s="72"/>
      <c r="E153" s="72"/>
      <c r="F153" s="72"/>
      <c r="G153" s="72"/>
      <c r="H153" s="72"/>
      <c r="I153" s="72"/>
      <c r="J153" s="72"/>
      <c r="K153" s="72"/>
      <c r="L153" s="70"/>
      <c r="M153" s="70"/>
      <c r="N153" s="70"/>
      <c r="O153" s="70"/>
      <c r="P153" s="70"/>
      <c r="Q153" s="70"/>
      <c r="R153" s="72"/>
      <c r="S153" s="72"/>
      <c r="T153" s="72"/>
      <c r="U153" s="70"/>
      <c r="V153" s="201"/>
      <c r="W153" s="201"/>
      <c r="X153" s="172"/>
      <c r="Y153" s="172"/>
      <c r="Z153" s="173"/>
      <c r="AA153" s="173"/>
      <c r="AB153" s="172"/>
      <c r="AC153" s="172"/>
      <c r="AD153" s="172"/>
      <c r="AE153" s="171"/>
      <c r="AF153" s="172"/>
      <c r="AG153" s="171"/>
      <c r="AH153" s="171"/>
      <c r="AI153" s="173"/>
      <c r="AJ153" s="173"/>
      <c r="AK153" s="173"/>
      <c r="AL153" s="173"/>
      <c r="AM153" s="173"/>
      <c r="AN153" s="173"/>
      <c r="AO153" s="173"/>
      <c r="AP153" s="198"/>
      <c r="AQ153" s="200"/>
      <c r="AR153" s="171"/>
      <c r="AS153" s="171"/>
      <c r="AT153" s="173"/>
      <c r="AU153" s="172"/>
      <c r="AV153" s="171"/>
      <c r="AW153" s="171"/>
      <c r="AX153" s="171"/>
      <c r="AY153" s="172"/>
      <c r="AZ153" s="172"/>
      <c r="BA153" s="173"/>
      <c r="BB153" s="173"/>
      <c r="BC153" s="173"/>
      <c r="BD153" s="173"/>
    </row>
    <row r="154" spans="1:56" x14ac:dyDescent="0.25">
      <c r="A154" s="15"/>
      <c r="B154"/>
      <c r="C154" s="15"/>
      <c r="D154" s="72"/>
      <c r="E154" s="72"/>
      <c r="F154" s="72"/>
      <c r="G154" s="72"/>
      <c r="H154" s="72"/>
      <c r="I154" s="72"/>
      <c r="J154" s="72"/>
      <c r="K154" s="72"/>
      <c r="L154" s="70"/>
      <c r="M154" s="70"/>
      <c r="N154" s="70"/>
      <c r="O154" s="70"/>
      <c r="P154" s="70"/>
      <c r="Q154" s="70"/>
      <c r="R154" s="72"/>
      <c r="S154" s="72"/>
      <c r="T154" s="72"/>
      <c r="U154" s="70"/>
      <c r="V154" s="201"/>
      <c r="W154" s="201"/>
      <c r="X154" s="172"/>
      <c r="Y154" s="172"/>
      <c r="Z154" s="173"/>
      <c r="AA154" s="173"/>
      <c r="AB154" s="172"/>
      <c r="AC154" s="172"/>
      <c r="AD154" s="172"/>
      <c r="AE154" s="171"/>
      <c r="AF154" s="172"/>
      <c r="AG154" s="171"/>
      <c r="AH154" s="171"/>
      <c r="AI154" s="173"/>
      <c r="AJ154" s="173"/>
      <c r="AK154" s="173"/>
      <c r="AL154" s="173"/>
      <c r="AM154" s="173"/>
      <c r="AN154" s="173"/>
      <c r="AO154" s="173"/>
      <c r="AP154" s="198"/>
      <c r="AQ154" s="200"/>
      <c r="AR154" s="171"/>
      <c r="AS154" s="171"/>
      <c r="AT154" s="173"/>
      <c r="AU154" s="172"/>
      <c r="AV154" s="171"/>
      <c r="AW154" s="171"/>
      <c r="AX154" s="171"/>
      <c r="AY154" s="172"/>
      <c r="AZ154" s="172"/>
      <c r="BA154" s="173"/>
      <c r="BB154" s="173"/>
      <c r="BC154" s="173"/>
      <c r="BD154" s="173"/>
    </row>
    <row r="155" spans="1:56" x14ac:dyDescent="0.25">
      <c r="A155" s="15"/>
      <c r="B155"/>
      <c r="C155" s="15"/>
      <c r="D155" s="72"/>
      <c r="E155" s="72"/>
      <c r="F155" s="72"/>
      <c r="G155" s="72"/>
      <c r="H155" s="72"/>
      <c r="I155" s="72"/>
      <c r="J155" s="72"/>
      <c r="K155" s="72"/>
      <c r="L155" s="70"/>
      <c r="M155" s="70"/>
      <c r="N155" s="70"/>
      <c r="O155" s="70"/>
      <c r="P155" s="70"/>
      <c r="Q155" s="70"/>
      <c r="R155" s="72"/>
      <c r="S155" s="72"/>
      <c r="T155" s="72"/>
      <c r="U155" s="70"/>
      <c r="V155" s="201"/>
      <c r="W155" s="201"/>
      <c r="X155" s="172"/>
      <c r="Y155" s="172"/>
      <c r="Z155" s="173"/>
      <c r="AA155" s="173"/>
      <c r="AB155" s="172"/>
      <c r="AC155" s="172"/>
      <c r="AD155" s="172"/>
      <c r="AE155" s="171"/>
      <c r="AF155" s="172"/>
      <c r="AG155" s="171"/>
      <c r="AH155" s="171"/>
      <c r="AI155" s="173"/>
      <c r="AJ155" s="173"/>
      <c r="AK155" s="173"/>
      <c r="AL155" s="173"/>
      <c r="AM155" s="173"/>
      <c r="AN155" s="173"/>
      <c r="AO155" s="173"/>
      <c r="AP155" s="198"/>
      <c r="AQ155" s="200"/>
      <c r="AR155" s="171"/>
      <c r="AS155" s="171"/>
      <c r="AT155" s="173"/>
      <c r="AU155" s="172"/>
      <c r="AV155" s="171"/>
      <c r="AW155" s="171"/>
      <c r="AX155" s="171"/>
      <c r="AY155" s="172"/>
      <c r="AZ155" s="172"/>
      <c r="BA155" s="173"/>
      <c r="BB155" s="173"/>
      <c r="BC155" s="173"/>
      <c r="BD155" s="173"/>
    </row>
    <row r="156" spans="1:56" x14ac:dyDescent="0.25">
      <c r="A156" s="15"/>
      <c r="B156"/>
      <c r="C156" s="15"/>
      <c r="D156" s="72"/>
      <c r="E156" s="72"/>
      <c r="F156" s="72"/>
      <c r="G156" s="72"/>
      <c r="H156" s="72"/>
      <c r="I156" s="72"/>
      <c r="J156" s="72"/>
      <c r="K156" s="72"/>
      <c r="L156" s="70"/>
      <c r="M156" s="70"/>
      <c r="N156" s="70"/>
      <c r="O156" s="70"/>
      <c r="P156" s="70"/>
      <c r="Q156" s="70"/>
      <c r="R156" s="72"/>
      <c r="S156" s="72"/>
      <c r="T156" s="72"/>
      <c r="U156" s="70"/>
      <c r="V156" s="201"/>
      <c r="W156" s="201"/>
      <c r="X156" s="172"/>
      <c r="Y156" s="172"/>
      <c r="Z156" s="173"/>
      <c r="AA156" s="173"/>
      <c r="AB156" s="172"/>
      <c r="AC156" s="172"/>
      <c r="AD156" s="172"/>
      <c r="AE156" s="171"/>
      <c r="AF156" s="172"/>
      <c r="AG156" s="171"/>
      <c r="AH156" s="171"/>
      <c r="AI156" s="173"/>
      <c r="AJ156" s="173"/>
      <c r="AK156" s="173"/>
      <c r="AL156" s="173"/>
      <c r="AM156" s="173"/>
      <c r="AN156" s="173"/>
      <c r="AO156" s="173"/>
      <c r="AP156" s="198"/>
      <c r="AQ156" s="200"/>
      <c r="AR156" s="171"/>
      <c r="AS156" s="171"/>
      <c r="AT156" s="173"/>
      <c r="AU156" s="172"/>
      <c r="AV156" s="171"/>
      <c r="AW156" s="171"/>
      <c r="AX156" s="171"/>
      <c r="AY156" s="172"/>
      <c r="AZ156" s="172"/>
      <c r="BA156" s="173"/>
      <c r="BB156" s="173"/>
      <c r="BC156" s="173"/>
      <c r="BD156" s="173"/>
    </row>
    <row r="157" spans="1:56" x14ac:dyDescent="0.25">
      <c r="A157" s="15"/>
      <c r="B157"/>
      <c r="C157" s="15"/>
      <c r="D157" s="72"/>
      <c r="E157" s="72"/>
      <c r="F157" s="72"/>
      <c r="G157" s="72"/>
      <c r="H157" s="72"/>
      <c r="I157" s="72"/>
      <c r="J157" s="72"/>
      <c r="K157" s="72"/>
      <c r="L157" s="70"/>
      <c r="M157" s="70"/>
      <c r="N157" s="70"/>
      <c r="O157" s="70"/>
      <c r="P157" s="70"/>
      <c r="Q157" s="70"/>
      <c r="R157" s="72"/>
      <c r="S157" s="72"/>
      <c r="T157" s="72"/>
      <c r="U157" s="70"/>
      <c r="V157" s="201"/>
      <c r="W157" s="201"/>
      <c r="X157" s="172"/>
      <c r="Y157" s="172"/>
      <c r="Z157" s="173"/>
      <c r="AA157" s="173"/>
      <c r="AB157" s="172"/>
      <c r="AC157" s="172"/>
      <c r="AD157" s="172"/>
      <c r="AE157" s="171"/>
      <c r="AF157" s="172"/>
      <c r="AG157" s="171"/>
      <c r="AH157" s="171"/>
      <c r="AI157" s="173"/>
      <c r="AJ157" s="173"/>
      <c r="AK157" s="173"/>
      <c r="AL157" s="173"/>
      <c r="AM157" s="173"/>
      <c r="AN157" s="173"/>
      <c r="AO157" s="173"/>
      <c r="AP157" s="198"/>
      <c r="AQ157" s="200"/>
      <c r="AR157" s="171"/>
      <c r="AS157" s="171"/>
      <c r="AT157" s="173"/>
      <c r="AU157" s="172"/>
      <c r="AV157" s="171"/>
      <c r="AW157" s="171"/>
      <c r="AX157" s="171"/>
      <c r="AY157" s="172"/>
      <c r="AZ157" s="172"/>
      <c r="BA157" s="173"/>
      <c r="BB157" s="173"/>
      <c r="BC157" s="173"/>
      <c r="BD157" s="173"/>
    </row>
    <row r="158" spans="1:56" x14ac:dyDescent="0.25">
      <c r="A158" s="15"/>
      <c r="B158"/>
      <c r="C158" s="15"/>
      <c r="D158" s="72"/>
      <c r="E158" s="72"/>
      <c r="F158" s="72"/>
      <c r="G158" s="72"/>
      <c r="H158" s="72"/>
      <c r="I158" s="72"/>
      <c r="J158" s="72"/>
      <c r="K158" s="72"/>
      <c r="L158" s="70"/>
      <c r="M158" s="70"/>
      <c r="N158" s="70"/>
      <c r="O158" s="70"/>
      <c r="P158" s="70"/>
      <c r="Q158" s="70"/>
      <c r="R158" s="72"/>
      <c r="S158" s="72"/>
      <c r="T158" s="72"/>
      <c r="U158" s="70"/>
      <c r="V158" s="201"/>
      <c r="W158" s="201"/>
      <c r="X158" s="172"/>
      <c r="Y158" s="172"/>
      <c r="Z158" s="173"/>
      <c r="AA158" s="173"/>
      <c r="AB158" s="172"/>
      <c r="AC158" s="172"/>
      <c r="AD158" s="172"/>
      <c r="AE158" s="171"/>
      <c r="AF158" s="172"/>
      <c r="AG158" s="171"/>
      <c r="AH158" s="171"/>
      <c r="AI158" s="173"/>
      <c r="AJ158" s="173"/>
      <c r="AK158" s="173"/>
      <c r="AL158" s="173"/>
      <c r="AM158" s="173"/>
      <c r="AN158" s="173"/>
      <c r="AO158" s="173"/>
      <c r="AP158" s="198"/>
      <c r="AQ158" s="200"/>
      <c r="AR158" s="171"/>
      <c r="AS158" s="171"/>
      <c r="AT158" s="173"/>
      <c r="AU158" s="172"/>
      <c r="AV158" s="171"/>
      <c r="AW158" s="171"/>
      <c r="AX158" s="171"/>
      <c r="AY158" s="172"/>
      <c r="AZ158" s="172"/>
      <c r="BA158" s="173"/>
      <c r="BB158" s="173"/>
      <c r="BC158" s="173"/>
      <c r="BD158" s="173"/>
    </row>
    <row r="159" spans="1:56" x14ac:dyDescent="0.25">
      <c r="A159" s="15"/>
      <c r="B159"/>
      <c r="C159" s="15"/>
      <c r="D159" s="72"/>
      <c r="E159" s="72"/>
      <c r="F159" s="72"/>
      <c r="G159" s="72"/>
      <c r="H159" s="72"/>
      <c r="I159" s="72"/>
      <c r="J159" s="72"/>
      <c r="K159" s="72"/>
      <c r="L159" s="70"/>
      <c r="M159" s="70"/>
      <c r="N159" s="70"/>
      <c r="O159" s="70"/>
      <c r="P159" s="70"/>
      <c r="Q159" s="70"/>
      <c r="R159" s="72"/>
      <c r="S159" s="72"/>
      <c r="T159" s="72"/>
      <c r="U159" s="70"/>
      <c r="V159" s="201"/>
      <c r="W159" s="201"/>
      <c r="X159" s="172"/>
      <c r="Y159" s="172"/>
      <c r="Z159" s="173"/>
      <c r="AA159" s="173"/>
      <c r="AB159" s="172"/>
      <c r="AC159" s="172"/>
      <c r="AD159" s="172"/>
      <c r="AE159" s="171"/>
      <c r="AF159" s="172"/>
      <c r="AG159" s="171"/>
      <c r="AH159" s="171"/>
      <c r="AI159" s="173"/>
      <c r="AJ159" s="173"/>
      <c r="AK159" s="173"/>
      <c r="AL159" s="173"/>
      <c r="AM159" s="173"/>
      <c r="AN159" s="173"/>
      <c r="AO159" s="173"/>
      <c r="AP159" s="198"/>
      <c r="AQ159" s="200"/>
      <c r="AR159" s="171"/>
      <c r="AS159" s="171"/>
      <c r="AT159" s="173"/>
      <c r="AU159" s="172"/>
      <c r="AV159" s="171"/>
      <c r="AW159" s="171"/>
      <c r="AX159" s="171"/>
      <c r="AY159" s="172"/>
      <c r="AZ159" s="172"/>
      <c r="BA159" s="173"/>
      <c r="BB159" s="173"/>
      <c r="BC159" s="173"/>
      <c r="BD159" s="173"/>
    </row>
    <row r="160" spans="1:56" x14ac:dyDescent="0.25">
      <c r="A160" s="15"/>
      <c r="B160"/>
      <c r="C160" s="15"/>
      <c r="D160" s="72"/>
      <c r="E160" s="72"/>
      <c r="F160" s="72"/>
      <c r="G160" s="72"/>
      <c r="H160" s="72"/>
      <c r="I160" s="72"/>
      <c r="J160" s="72"/>
      <c r="K160" s="72"/>
      <c r="L160" s="70"/>
      <c r="M160" s="70"/>
      <c r="N160" s="70"/>
      <c r="O160" s="70"/>
      <c r="P160" s="70"/>
      <c r="Q160" s="70"/>
      <c r="R160" s="72"/>
      <c r="S160" s="72"/>
      <c r="T160" s="72"/>
      <c r="U160" s="70"/>
      <c r="V160" s="201"/>
      <c r="W160" s="201"/>
      <c r="X160" s="172"/>
      <c r="Y160" s="172"/>
      <c r="Z160" s="173"/>
      <c r="AA160" s="173"/>
      <c r="AB160" s="172"/>
      <c r="AC160" s="172"/>
      <c r="AD160" s="172"/>
      <c r="AE160" s="171"/>
      <c r="AF160" s="172"/>
      <c r="AG160" s="171"/>
      <c r="AH160" s="171"/>
      <c r="AI160" s="173"/>
      <c r="AJ160" s="173"/>
      <c r="AK160" s="173"/>
      <c r="AL160" s="173"/>
      <c r="AM160" s="173"/>
      <c r="AN160" s="173"/>
      <c r="AO160" s="173"/>
      <c r="AP160" s="198"/>
      <c r="AQ160" s="200"/>
      <c r="AR160" s="171"/>
      <c r="AS160" s="171"/>
      <c r="AT160" s="173"/>
      <c r="AU160" s="172"/>
      <c r="AV160" s="171"/>
      <c r="AW160" s="171"/>
      <c r="AX160" s="171"/>
      <c r="AY160" s="172"/>
      <c r="AZ160" s="172"/>
      <c r="BA160" s="173"/>
      <c r="BB160" s="173"/>
      <c r="BC160" s="173"/>
      <c r="BD160" s="173"/>
    </row>
    <row r="161" spans="1:56" x14ac:dyDescent="0.25">
      <c r="A161" s="15"/>
      <c r="B161"/>
      <c r="C161" s="15"/>
      <c r="D161" s="72"/>
      <c r="E161" s="72"/>
      <c r="F161" s="72"/>
      <c r="G161" s="72"/>
      <c r="H161" s="72"/>
      <c r="I161" s="72"/>
      <c r="J161" s="72"/>
      <c r="K161" s="72"/>
      <c r="L161" s="70"/>
      <c r="M161" s="70"/>
      <c r="N161" s="70"/>
      <c r="O161" s="70"/>
      <c r="P161" s="70"/>
      <c r="Q161" s="70"/>
      <c r="R161" s="72"/>
      <c r="S161" s="72"/>
      <c r="T161" s="72"/>
      <c r="U161" s="70"/>
      <c r="V161" s="201"/>
      <c r="W161" s="201"/>
      <c r="X161" s="172"/>
      <c r="Y161" s="172"/>
      <c r="Z161" s="173"/>
      <c r="AA161" s="173"/>
      <c r="AB161" s="172"/>
      <c r="AC161" s="172"/>
      <c r="AD161" s="172"/>
      <c r="AE161" s="171"/>
      <c r="AF161" s="172"/>
      <c r="AG161" s="171"/>
      <c r="AH161" s="171"/>
      <c r="AI161" s="173"/>
      <c r="AJ161" s="173"/>
      <c r="AK161" s="173"/>
      <c r="AL161" s="173"/>
      <c r="AM161" s="173"/>
      <c r="AN161" s="173"/>
      <c r="AO161" s="173"/>
      <c r="AP161" s="198"/>
      <c r="AQ161" s="200"/>
      <c r="AR161" s="171"/>
      <c r="AS161" s="171"/>
      <c r="AT161" s="173"/>
      <c r="AU161" s="172"/>
      <c r="AV161" s="171"/>
      <c r="AW161" s="171"/>
      <c r="AX161" s="171"/>
      <c r="AY161" s="172"/>
      <c r="AZ161" s="172"/>
      <c r="BA161" s="173"/>
      <c r="BB161" s="173"/>
      <c r="BC161" s="173"/>
      <c r="BD161" s="173"/>
    </row>
    <row r="162" spans="1:56" x14ac:dyDescent="0.25">
      <c r="A162" s="15"/>
      <c r="B162"/>
      <c r="C162" s="15"/>
      <c r="D162" s="72"/>
      <c r="E162" s="72"/>
      <c r="F162" s="72"/>
      <c r="G162" s="72"/>
      <c r="H162" s="72"/>
      <c r="I162" s="72"/>
      <c r="J162" s="72"/>
      <c r="K162" s="72"/>
      <c r="L162" s="70"/>
      <c r="M162" s="70"/>
      <c r="N162" s="70"/>
      <c r="O162" s="70"/>
      <c r="P162" s="70"/>
      <c r="Q162" s="70"/>
      <c r="R162" s="72"/>
      <c r="S162" s="72"/>
      <c r="T162" s="72"/>
      <c r="U162" s="70"/>
      <c r="V162" s="201"/>
      <c r="W162" s="201"/>
      <c r="X162" s="172"/>
      <c r="Y162" s="172"/>
      <c r="Z162" s="173"/>
      <c r="AA162" s="173"/>
      <c r="AB162" s="172"/>
      <c r="AC162" s="172"/>
      <c r="AD162" s="172"/>
      <c r="AE162" s="171"/>
      <c r="AF162" s="172"/>
      <c r="AG162" s="171"/>
      <c r="AH162" s="171"/>
      <c r="AI162" s="173"/>
      <c r="AJ162" s="173"/>
      <c r="AK162" s="173"/>
      <c r="AL162" s="173"/>
      <c r="AM162" s="173"/>
      <c r="AN162" s="173"/>
      <c r="AO162" s="173"/>
      <c r="AP162" s="198"/>
      <c r="AQ162" s="200"/>
      <c r="AR162" s="171"/>
      <c r="AS162" s="171"/>
      <c r="AT162" s="173"/>
      <c r="AU162" s="172"/>
      <c r="AV162" s="171"/>
      <c r="AW162" s="171"/>
      <c r="AX162" s="171"/>
      <c r="AY162" s="172"/>
      <c r="AZ162" s="172"/>
      <c r="BA162" s="173"/>
      <c r="BB162" s="173"/>
      <c r="BC162" s="173"/>
      <c r="BD162" s="173"/>
    </row>
    <row r="163" spans="1:56" x14ac:dyDescent="0.25">
      <c r="A163" s="15"/>
      <c r="B163"/>
      <c r="C163" s="15"/>
      <c r="D163" s="72"/>
      <c r="E163" s="72"/>
      <c r="F163" s="72"/>
      <c r="G163" s="72"/>
      <c r="H163" s="72"/>
      <c r="I163" s="72"/>
      <c r="J163" s="72"/>
      <c r="K163" s="72"/>
      <c r="L163" s="70"/>
      <c r="M163" s="70"/>
      <c r="N163" s="70"/>
      <c r="O163" s="70"/>
      <c r="P163" s="70"/>
      <c r="Q163" s="70"/>
      <c r="R163" s="72"/>
      <c r="S163" s="72"/>
      <c r="T163" s="72"/>
      <c r="U163" s="70"/>
      <c r="V163" s="201"/>
      <c r="W163" s="201"/>
      <c r="X163" s="172"/>
      <c r="Y163" s="172"/>
      <c r="Z163" s="173"/>
      <c r="AA163" s="173"/>
      <c r="AB163" s="172"/>
      <c r="AC163" s="172"/>
      <c r="AD163" s="172"/>
      <c r="AE163" s="171"/>
      <c r="AF163" s="172"/>
      <c r="AG163" s="171"/>
      <c r="AH163" s="171"/>
      <c r="AI163" s="173"/>
      <c r="AJ163" s="173"/>
      <c r="AK163" s="173"/>
      <c r="AL163" s="173"/>
      <c r="AM163" s="173"/>
      <c r="AN163" s="173"/>
      <c r="AO163" s="173"/>
      <c r="AP163" s="198"/>
      <c r="AQ163" s="200"/>
      <c r="AR163" s="171"/>
      <c r="AS163" s="171"/>
      <c r="AT163" s="173"/>
      <c r="AU163" s="172"/>
      <c r="AV163" s="171"/>
      <c r="AW163" s="171"/>
      <c r="AX163" s="171"/>
      <c r="AY163" s="172"/>
      <c r="AZ163" s="172"/>
      <c r="BA163" s="173"/>
      <c r="BB163" s="173"/>
      <c r="BC163" s="173"/>
      <c r="BD163" s="173"/>
    </row>
    <row r="164" spans="1:56" x14ac:dyDescent="0.25">
      <c r="A164" s="15"/>
      <c r="B164"/>
      <c r="C164" s="15"/>
      <c r="D164" s="72"/>
      <c r="E164" s="72"/>
      <c r="F164" s="72"/>
      <c r="G164" s="72"/>
      <c r="H164" s="72"/>
      <c r="I164" s="72"/>
      <c r="J164" s="72"/>
      <c r="K164" s="72"/>
      <c r="L164" s="70"/>
      <c r="M164" s="70"/>
      <c r="N164" s="70"/>
      <c r="O164" s="70"/>
      <c r="P164" s="70"/>
      <c r="Q164" s="70"/>
      <c r="R164" s="72"/>
      <c r="S164" s="72"/>
      <c r="T164" s="72"/>
      <c r="U164" s="70"/>
      <c r="V164" s="201"/>
      <c r="W164" s="201"/>
      <c r="X164" s="172"/>
      <c r="Y164" s="172"/>
      <c r="Z164" s="173"/>
      <c r="AA164" s="173"/>
      <c r="AB164" s="172"/>
      <c r="AC164" s="172"/>
      <c r="AD164" s="172"/>
      <c r="AE164" s="171"/>
      <c r="AF164" s="172"/>
      <c r="AG164" s="171"/>
      <c r="AH164" s="171"/>
      <c r="AI164" s="173"/>
      <c r="AJ164" s="173"/>
      <c r="AK164" s="173"/>
      <c r="AL164" s="173"/>
      <c r="AM164" s="173"/>
      <c r="AN164" s="173"/>
      <c r="AO164" s="173"/>
      <c r="AP164" s="198"/>
      <c r="AQ164" s="200"/>
      <c r="AR164" s="171"/>
      <c r="AS164" s="171"/>
      <c r="AT164" s="173"/>
      <c r="AU164" s="172"/>
      <c r="AV164" s="171"/>
      <c r="AW164" s="171"/>
      <c r="AX164" s="171"/>
      <c r="AY164" s="172"/>
      <c r="AZ164" s="172"/>
      <c r="BA164" s="173"/>
      <c r="BB164" s="173"/>
      <c r="BC164" s="173"/>
      <c r="BD164" s="173"/>
    </row>
    <row r="165" spans="1:56" x14ac:dyDescent="0.25">
      <c r="A165" s="15"/>
      <c r="B165"/>
      <c r="C165" s="15"/>
      <c r="D165" s="72"/>
      <c r="E165" s="72"/>
      <c r="F165" s="72"/>
      <c r="G165" s="72"/>
      <c r="H165" s="72"/>
      <c r="I165" s="72"/>
      <c r="J165" s="72"/>
      <c r="K165" s="72"/>
      <c r="L165" s="70"/>
      <c r="M165" s="70"/>
      <c r="N165" s="70"/>
      <c r="O165" s="70"/>
      <c r="P165" s="70"/>
      <c r="Q165" s="70"/>
      <c r="R165" s="72"/>
      <c r="S165" s="72"/>
      <c r="T165" s="72"/>
      <c r="U165" s="70"/>
      <c r="V165" s="201"/>
      <c r="W165" s="201"/>
      <c r="X165" s="172"/>
      <c r="Y165" s="172"/>
      <c r="Z165" s="173"/>
      <c r="AA165" s="173"/>
      <c r="AB165" s="172"/>
      <c r="AC165" s="172"/>
      <c r="AD165" s="172"/>
      <c r="AE165" s="171"/>
      <c r="AF165" s="172"/>
      <c r="AG165" s="171"/>
      <c r="AH165" s="171"/>
      <c r="AI165" s="173"/>
      <c r="AJ165" s="173"/>
      <c r="AK165" s="173"/>
      <c r="AL165" s="173"/>
      <c r="AM165" s="173"/>
      <c r="AN165" s="173"/>
      <c r="AO165" s="173"/>
      <c r="AP165" s="198"/>
      <c r="AQ165" s="200"/>
      <c r="AR165" s="171"/>
      <c r="AS165" s="171"/>
      <c r="AT165" s="173"/>
      <c r="AU165" s="172"/>
      <c r="AV165" s="171"/>
      <c r="AW165" s="171"/>
      <c r="AX165" s="171"/>
      <c r="AY165" s="172"/>
      <c r="AZ165" s="172"/>
      <c r="BA165" s="173"/>
      <c r="BB165" s="173"/>
      <c r="BC165" s="173"/>
      <c r="BD165" s="173"/>
    </row>
    <row r="166" spans="1:56" x14ac:dyDescent="0.25">
      <c r="A166" s="15"/>
      <c r="B166"/>
      <c r="C166" s="15"/>
      <c r="D166" s="72"/>
      <c r="E166" s="72"/>
      <c r="F166" s="72"/>
      <c r="G166" s="72"/>
      <c r="H166" s="72"/>
      <c r="I166" s="72"/>
      <c r="J166" s="72"/>
      <c r="K166" s="72"/>
      <c r="L166" s="70"/>
      <c r="M166" s="70"/>
      <c r="N166" s="70"/>
      <c r="O166" s="70"/>
      <c r="P166" s="70"/>
      <c r="Q166" s="70"/>
      <c r="R166" s="72"/>
      <c r="S166" s="72"/>
      <c r="T166" s="72"/>
      <c r="U166" s="70"/>
      <c r="V166" s="201"/>
      <c r="W166" s="201"/>
      <c r="X166" s="172"/>
      <c r="Y166" s="172"/>
      <c r="Z166" s="173"/>
      <c r="AA166" s="173"/>
      <c r="AB166" s="172"/>
      <c r="AC166" s="172"/>
      <c r="AD166" s="172"/>
      <c r="AE166" s="171"/>
      <c r="AF166" s="172"/>
      <c r="AG166" s="171"/>
      <c r="AH166" s="171"/>
      <c r="AI166" s="173"/>
      <c r="AJ166" s="173"/>
      <c r="AK166" s="173"/>
      <c r="AL166" s="173"/>
      <c r="AM166" s="173"/>
      <c r="AN166" s="173"/>
      <c r="AO166" s="173"/>
      <c r="AP166" s="198"/>
      <c r="AQ166" s="200"/>
      <c r="AR166" s="171"/>
      <c r="AS166" s="171"/>
      <c r="AT166" s="173"/>
      <c r="AU166" s="172"/>
      <c r="AV166" s="171"/>
      <c r="AW166" s="171"/>
      <c r="AX166" s="171"/>
      <c r="AY166" s="172"/>
      <c r="AZ166" s="172"/>
      <c r="BA166" s="173"/>
      <c r="BB166" s="173"/>
      <c r="BC166" s="173"/>
      <c r="BD166" s="173"/>
    </row>
    <row r="167" spans="1:56" x14ac:dyDescent="0.25">
      <c r="A167" s="15"/>
      <c r="B167"/>
      <c r="C167" s="15"/>
      <c r="D167" s="72"/>
      <c r="E167" s="72"/>
      <c r="F167" s="72"/>
      <c r="G167" s="72"/>
      <c r="H167" s="72"/>
      <c r="I167" s="72"/>
      <c r="J167" s="72"/>
      <c r="K167" s="72"/>
      <c r="L167" s="70"/>
      <c r="M167" s="70"/>
      <c r="N167" s="70"/>
      <c r="O167" s="70"/>
      <c r="P167" s="70"/>
      <c r="Q167" s="70"/>
      <c r="R167" s="72"/>
      <c r="S167" s="72"/>
      <c r="T167" s="72"/>
      <c r="U167" s="70"/>
      <c r="V167" s="201"/>
      <c r="W167" s="201"/>
      <c r="X167" s="172"/>
      <c r="Y167" s="172"/>
      <c r="Z167" s="173"/>
      <c r="AA167" s="173"/>
      <c r="AB167" s="172"/>
      <c r="AC167" s="172"/>
      <c r="AD167" s="172"/>
      <c r="AE167" s="171"/>
      <c r="AF167" s="172"/>
      <c r="AG167" s="171"/>
      <c r="AH167" s="171"/>
      <c r="AI167" s="173"/>
      <c r="AJ167" s="173"/>
      <c r="AK167" s="173"/>
      <c r="AL167" s="173"/>
      <c r="AM167" s="173"/>
      <c r="AN167" s="173"/>
      <c r="AO167" s="173"/>
      <c r="AP167" s="198"/>
      <c r="AQ167" s="200"/>
      <c r="AR167" s="171"/>
      <c r="AS167" s="171"/>
      <c r="AT167" s="173"/>
      <c r="AU167" s="172"/>
      <c r="AV167" s="171"/>
      <c r="AW167" s="171"/>
      <c r="AX167" s="171"/>
      <c r="AY167" s="172"/>
      <c r="AZ167" s="172"/>
      <c r="BA167" s="173"/>
      <c r="BB167" s="173"/>
      <c r="BC167" s="173"/>
      <c r="BD167" s="173"/>
    </row>
    <row r="168" spans="1:56" x14ac:dyDescent="0.25">
      <c r="A168" s="15"/>
      <c r="B168"/>
      <c r="C168" s="15"/>
      <c r="D168" s="72"/>
      <c r="E168" s="72"/>
      <c r="F168" s="72"/>
      <c r="G168" s="72"/>
      <c r="H168" s="72"/>
      <c r="I168" s="72"/>
      <c r="J168" s="72"/>
      <c r="K168" s="72"/>
      <c r="L168" s="70"/>
      <c r="M168" s="70"/>
      <c r="N168" s="70"/>
      <c r="O168" s="70"/>
      <c r="P168" s="70"/>
      <c r="Q168" s="70"/>
      <c r="R168" s="72"/>
      <c r="S168" s="72"/>
      <c r="T168" s="72"/>
      <c r="U168" s="70"/>
      <c r="V168" s="201"/>
      <c r="W168" s="201"/>
      <c r="X168" s="172"/>
      <c r="Y168" s="172"/>
      <c r="Z168" s="173"/>
      <c r="AA168" s="173"/>
      <c r="AB168" s="172"/>
      <c r="AC168" s="172"/>
      <c r="AD168" s="172"/>
      <c r="AE168" s="171"/>
      <c r="AF168" s="172"/>
      <c r="AG168" s="171"/>
      <c r="AH168" s="171"/>
      <c r="AI168" s="173"/>
      <c r="AJ168" s="173"/>
      <c r="AK168" s="173"/>
      <c r="AL168" s="173"/>
      <c r="AM168" s="173"/>
      <c r="AN168" s="173"/>
      <c r="AO168" s="173"/>
      <c r="AP168" s="198"/>
      <c r="AQ168" s="200"/>
      <c r="AR168" s="171"/>
      <c r="AS168" s="171"/>
      <c r="AT168" s="173"/>
      <c r="AU168" s="172"/>
      <c r="AV168" s="171"/>
      <c r="AW168" s="171"/>
      <c r="AX168" s="171"/>
      <c r="AY168" s="172"/>
      <c r="AZ168" s="172"/>
      <c r="BA168" s="173"/>
      <c r="BB168" s="173"/>
      <c r="BC168" s="173"/>
      <c r="BD168" s="173"/>
    </row>
    <row r="169" spans="1:56" x14ac:dyDescent="0.25">
      <c r="A169" s="15"/>
      <c r="B169"/>
      <c r="C169" s="15"/>
      <c r="D169" s="72"/>
      <c r="E169" s="72"/>
      <c r="F169" s="72"/>
      <c r="G169" s="72"/>
      <c r="H169" s="72"/>
      <c r="I169" s="72"/>
      <c r="J169" s="72"/>
      <c r="K169" s="72"/>
      <c r="L169" s="70"/>
      <c r="M169" s="70"/>
      <c r="N169" s="70"/>
      <c r="O169" s="70"/>
      <c r="P169" s="70"/>
      <c r="Q169" s="70"/>
      <c r="R169" s="72"/>
      <c r="S169" s="72"/>
      <c r="T169" s="72"/>
      <c r="U169" s="70"/>
      <c r="V169" s="201"/>
      <c r="W169" s="201"/>
      <c r="X169" s="172"/>
      <c r="Y169" s="172"/>
      <c r="Z169" s="173"/>
      <c r="AA169" s="173"/>
      <c r="AB169" s="172"/>
      <c r="AC169" s="172"/>
      <c r="AD169" s="172"/>
      <c r="AE169" s="171"/>
      <c r="AF169" s="172"/>
      <c r="AG169" s="171"/>
      <c r="AH169" s="171"/>
      <c r="AI169" s="173"/>
      <c r="AJ169" s="173"/>
      <c r="AK169" s="173"/>
      <c r="AL169" s="173"/>
      <c r="AM169" s="173"/>
      <c r="AN169" s="173"/>
      <c r="AO169" s="173"/>
      <c r="AP169" s="198"/>
      <c r="AQ169" s="200"/>
      <c r="AR169" s="171"/>
      <c r="AS169" s="171"/>
      <c r="AT169" s="173"/>
      <c r="AU169" s="172"/>
      <c r="AV169" s="171"/>
      <c r="AW169" s="171"/>
      <c r="AX169" s="171"/>
      <c r="AY169" s="172"/>
      <c r="AZ169" s="172"/>
      <c r="BA169" s="173"/>
      <c r="BB169" s="173"/>
      <c r="BC169" s="173"/>
      <c r="BD169" s="173"/>
    </row>
    <row r="170" spans="1:56" x14ac:dyDescent="0.25">
      <c r="A170" s="15"/>
      <c r="B170"/>
      <c r="C170" s="15"/>
      <c r="D170" s="72"/>
      <c r="E170" s="72"/>
      <c r="F170" s="72"/>
      <c r="G170" s="72"/>
      <c r="H170" s="72"/>
      <c r="I170" s="72"/>
      <c r="J170" s="72"/>
      <c r="K170" s="72"/>
      <c r="L170" s="70"/>
      <c r="M170" s="70"/>
      <c r="N170" s="70"/>
      <c r="O170" s="70"/>
      <c r="P170" s="70"/>
      <c r="Q170" s="70"/>
      <c r="R170" s="72"/>
      <c r="S170" s="72"/>
      <c r="T170" s="72"/>
      <c r="U170" s="70"/>
      <c r="V170" s="201"/>
      <c r="W170" s="201"/>
      <c r="X170" s="172"/>
      <c r="Y170" s="172"/>
      <c r="Z170" s="173"/>
      <c r="AA170" s="173"/>
      <c r="AB170" s="172"/>
      <c r="AC170" s="172"/>
      <c r="AD170" s="172"/>
      <c r="AE170" s="171"/>
      <c r="AF170" s="172"/>
      <c r="AG170" s="171"/>
      <c r="AH170" s="171"/>
      <c r="AI170" s="173"/>
      <c r="AJ170" s="173"/>
      <c r="AK170" s="173"/>
      <c r="AL170" s="173"/>
      <c r="AM170" s="173"/>
      <c r="AN170" s="173"/>
      <c r="AO170" s="173"/>
      <c r="AP170" s="198"/>
      <c r="AQ170" s="200"/>
      <c r="AR170" s="171"/>
      <c r="AS170" s="171"/>
      <c r="AT170" s="173"/>
      <c r="AU170" s="172"/>
      <c r="AV170" s="171"/>
      <c r="AW170" s="171"/>
      <c r="AX170" s="171"/>
      <c r="AY170" s="172"/>
      <c r="AZ170" s="172"/>
      <c r="BA170" s="173"/>
      <c r="BB170" s="173"/>
      <c r="BC170" s="173"/>
      <c r="BD170" s="173"/>
    </row>
    <row r="171" spans="1:56" x14ac:dyDescent="0.25">
      <c r="A171" s="15"/>
      <c r="B171"/>
      <c r="C171" s="15"/>
      <c r="D171" s="72"/>
      <c r="E171" s="72"/>
      <c r="F171" s="72"/>
      <c r="G171" s="72"/>
      <c r="H171" s="72"/>
      <c r="I171" s="72"/>
      <c r="J171" s="72"/>
      <c r="K171" s="72"/>
      <c r="L171" s="70"/>
      <c r="M171" s="70"/>
      <c r="N171" s="70"/>
      <c r="O171" s="70"/>
      <c r="P171" s="70"/>
      <c r="Q171" s="70"/>
      <c r="R171" s="72"/>
      <c r="S171" s="72"/>
      <c r="T171" s="72"/>
      <c r="U171" s="70"/>
      <c r="V171" s="201"/>
      <c r="W171" s="201"/>
      <c r="X171" s="172"/>
      <c r="Y171" s="172"/>
      <c r="Z171" s="173"/>
      <c r="AA171" s="173"/>
      <c r="AB171" s="172"/>
      <c r="AC171" s="172"/>
      <c r="AD171" s="172"/>
      <c r="AE171" s="171"/>
      <c r="AF171" s="172"/>
      <c r="AG171" s="171"/>
      <c r="AH171" s="171"/>
      <c r="AI171" s="173"/>
      <c r="AJ171" s="173"/>
      <c r="AK171" s="173"/>
      <c r="AL171" s="173"/>
      <c r="AM171" s="173"/>
      <c r="AN171" s="173"/>
      <c r="AO171" s="173"/>
      <c r="AP171" s="198"/>
      <c r="AQ171" s="200"/>
      <c r="AR171" s="171"/>
      <c r="AS171" s="171"/>
      <c r="AT171" s="173"/>
      <c r="AU171" s="172"/>
      <c r="AV171" s="171"/>
      <c r="AW171" s="171"/>
      <c r="AX171" s="171"/>
      <c r="AY171" s="172"/>
      <c r="AZ171" s="172"/>
      <c r="BA171" s="173"/>
      <c r="BB171" s="173"/>
      <c r="BC171" s="173"/>
      <c r="BD171" s="173"/>
    </row>
    <row r="172" spans="1:56" x14ac:dyDescent="0.25">
      <c r="A172" s="15"/>
      <c r="B172"/>
      <c r="C172" s="15"/>
      <c r="D172" s="72"/>
      <c r="E172" s="72"/>
      <c r="F172" s="72"/>
      <c r="G172" s="72"/>
      <c r="H172" s="72"/>
      <c r="I172" s="72"/>
      <c r="J172" s="72"/>
      <c r="K172" s="72"/>
      <c r="L172" s="70"/>
      <c r="M172" s="70"/>
      <c r="N172" s="70"/>
      <c r="O172" s="70"/>
      <c r="P172" s="70"/>
      <c r="Q172" s="70"/>
      <c r="R172" s="72"/>
      <c r="S172" s="72"/>
      <c r="T172" s="72"/>
      <c r="U172" s="70"/>
      <c r="V172" s="201"/>
      <c r="W172" s="201"/>
      <c r="X172" s="172"/>
      <c r="Y172" s="172"/>
      <c r="Z172" s="173"/>
      <c r="AA172" s="173"/>
      <c r="AB172" s="172"/>
      <c r="AC172" s="172"/>
      <c r="AD172" s="172"/>
      <c r="AE172" s="171"/>
      <c r="AF172" s="172"/>
      <c r="AG172" s="171"/>
      <c r="AH172" s="171"/>
      <c r="AI172" s="173"/>
      <c r="AJ172" s="173"/>
      <c r="AK172" s="173"/>
      <c r="AL172" s="173"/>
      <c r="AM172" s="173"/>
      <c r="AN172" s="173"/>
      <c r="AO172" s="173"/>
      <c r="AP172" s="198"/>
      <c r="AQ172" s="200"/>
      <c r="AR172" s="171"/>
      <c r="AS172" s="171"/>
      <c r="AT172" s="173"/>
      <c r="AU172" s="172"/>
      <c r="AV172" s="171"/>
      <c r="AW172" s="171"/>
      <c r="AX172" s="171"/>
      <c r="AY172" s="172"/>
      <c r="AZ172" s="172"/>
      <c r="BA172" s="173"/>
      <c r="BB172" s="173"/>
      <c r="BC172" s="173"/>
      <c r="BD172" s="173"/>
    </row>
    <row r="173" spans="1:56" x14ac:dyDescent="0.25">
      <c r="A173" s="15"/>
      <c r="B173"/>
      <c r="C173" s="15"/>
      <c r="D173" s="72"/>
      <c r="E173" s="72"/>
      <c r="F173" s="72"/>
      <c r="G173" s="72"/>
      <c r="H173" s="72"/>
      <c r="I173" s="72"/>
      <c r="J173" s="72"/>
      <c r="K173" s="72"/>
      <c r="L173" s="70"/>
      <c r="M173" s="70"/>
      <c r="N173" s="70"/>
      <c r="O173" s="70"/>
      <c r="P173" s="70"/>
      <c r="Q173" s="70"/>
      <c r="R173" s="72"/>
      <c r="S173" s="72"/>
      <c r="T173" s="72"/>
      <c r="U173" s="70"/>
      <c r="V173" s="201"/>
      <c r="W173" s="201"/>
      <c r="X173" s="172"/>
      <c r="Y173" s="172"/>
      <c r="Z173" s="173"/>
      <c r="AA173" s="173"/>
      <c r="AB173" s="172"/>
      <c r="AC173" s="172"/>
      <c r="AD173" s="172"/>
      <c r="AE173" s="171"/>
      <c r="AF173" s="172"/>
      <c r="AG173" s="171"/>
      <c r="AH173" s="171"/>
      <c r="AI173" s="173"/>
      <c r="AJ173" s="173"/>
      <c r="AK173" s="173"/>
      <c r="AL173" s="173"/>
      <c r="AM173" s="173"/>
      <c r="AN173" s="173"/>
      <c r="AO173" s="173"/>
      <c r="AP173" s="198"/>
      <c r="AQ173" s="200"/>
      <c r="AR173" s="171"/>
      <c r="AS173" s="171"/>
      <c r="AT173" s="173"/>
      <c r="AU173" s="172"/>
      <c r="AV173" s="171"/>
      <c r="AW173" s="171"/>
      <c r="AX173" s="171"/>
      <c r="AY173" s="172"/>
      <c r="AZ173" s="172"/>
      <c r="BA173" s="173"/>
      <c r="BB173" s="173"/>
      <c r="BC173" s="173"/>
      <c r="BD173" s="173"/>
    </row>
    <row r="174" spans="1:56" x14ac:dyDescent="0.25">
      <c r="A174" s="15"/>
      <c r="B174"/>
      <c r="C174" s="15"/>
      <c r="D174" s="72"/>
      <c r="E174" s="72"/>
      <c r="F174" s="72"/>
      <c r="G174" s="72"/>
      <c r="H174" s="72"/>
      <c r="I174" s="72"/>
      <c r="J174" s="72"/>
      <c r="K174" s="72"/>
      <c r="L174" s="70"/>
      <c r="M174" s="70"/>
      <c r="N174" s="70"/>
      <c r="O174" s="70"/>
      <c r="P174" s="70"/>
      <c r="Q174" s="70"/>
      <c r="R174" s="72"/>
      <c r="S174" s="72"/>
      <c r="T174" s="72"/>
      <c r="U174" s="70"/>
      <c r="V174" s="201"/>
      <c r="W174" s="201"/>
      <c r="X174" s="172"/>
      <c r="Y174" s="172"/>
      <c r="Z174" s="173"/>
      <c r="AA174" s="173"/>
      <c r="AB174" s="172"/>
      <c r="AC174" s="172"/>
      <c r="AD174" s="172"/>
      <c r="AE174" s="171"/>
      <c r="AF174" s="172"/>
      <c r="AG174" s="171"/>
      <c r="AH174" s="171"/>
      <c r="AI174" s="173"/>
      <c r="AJ174" s="173"/>
      <c r="AK174" s="173"/>
      <c r="AL174" s="173"/>
      <c r="AM174" s="173"/>
      <c r="AN174" s="173"/>
      <c r="AO174" s="173"/>
      <c r="AP174" s="198"/>
      <c r="AQ174" s="200"/>
      <c r="AR174" s="171"/>
      <c r="AS174" s="171"/>
      <c r="AT174" s="173"/>
      <c r="AU174" s="172"/>
      <c r="AV174" s="171"/>
      <c r="AW174" s="171"/>
      <c r="AX174" s="171"/>
      <c r="AY174" s="172"/>
      <c r="AZ174" s="172"/>
      <c r="BA174" s="173"/>
      <c r="BB174" s="173"/>
      <c r="BC174" s="173"/>
      <c r="BD174" s="173"/>
    </row>
    <row r="175" spans="1:56" x14ac:dyDescent="0.25">
      <c r="A175" s="15"/>
      <c r="B175"/>
      <c r="C175" s="15"/>
      <c r="D175" s="72"/>
      <c r="E175" s="72"/>
      <c r="F175" s="72"/>
      <c r="G175" s="72"/>
      <c r="H175" s="72"/>
      <c r="I175" s="72"/>
      <c r="J175" s="72"/>
      <c r="K175" s="72"/>
      <c r="L175" s="70"/>
      <c r="M175" s="70"/>
      <c r="N175" s="70"/>
      <c r="O175" s="70"/>
      <c r="P175" s="70"/>
      <c r="Q175" s="70"/>
      <c r="R175" s="72"/>
      <c r="S175" s="72"/>
      <c r="T175" s="72"/>
      <c r="U175" s="70"/>
      <c r="V175" s="201"/>
      <c r="W175" s="201"/>
      <c r="X175" s="172"/>
      <c r="Y175" s="172"/>
      <c r="Z175" s="173"/>
      <c r="AA175" s="173"/>
      <c r="AB175" s="172"/>
      <c r="AC175" s="172"/>
      <c r="AD175" s="172"/>
      <c r="AE175" s="171"/>
      <c r="AF175" s="172"/>
      <c r="AG175" s="171"/>
      <c r="AH175" s="171"/>
      <c r="AI175" s="173"/>
      <c r="AJ175" s="173"/>
      <c r="AK175" s="173"/>
      <c r="AL175" s="173"/>
      <c r="AM175" s="173"/>
      <c r="AN175" s="173"/>
      <c r="AO175" s="173"/>
      <c r="AP175" s="198"/>
      <c r="AQ175" s="200"/>
      <c r="AR175" s="171"/>
      <c r="AS175" s="171"/>
      <c r="AT175" s="173"/>
      <c r="AU175" s="172"/>
      <c r="AV175" s="171"/>
      <c r="AW175" s="171"/>
      <c r="AX175" s="171"/>
      <c r="AY175" s="172"/>
      <c r="AZ175" s="172"/>
      <c r="BA175" s="173"/>
      <c r="BB175" s="173"/>
      <c r="BC175" s="173"/>
      <c r="BD175" s="173"/>
    </row>
    <row r="176" spans="1:56" x14ac:dyDescent="0.25">
      <c r="A176" s="15"/>
      <c r="B176"/>
      <c r="C176" s="15"/>
      <c r="D176" s="72"/>
      <c r="E176" s="72"/>
      <c r="F176" s="72"/>
      <c r="G176" s="72"/>
      <c r="H176" s="72"/>
      <c r="I176" s="72"/>
      <c r="J176" s="72"/>
      <c r="K176" s="72"/>
      <c r="L176" s="70"/>
      <c r="M176" s="70"/>
      <c r="N176" s="70"/>
      <c r="O176" s="70"/>
      <c r="P176" s="70"/>
      <c r="Q176" s="70"/>
      <c r="R176" s="72"/>
      <c r="S176" s="72"/>
      <c r="T176" s="72"/>
      <c r="U176" s="70"/>
      <c r="V176" s="201"/>
      <c r="W176" s="201"/>
      <c r="X176" s="172"/>
      <c r="Y176" s="172"/>
      <c r="Z176" s="173"/>
      <c r="AA176" s="173"/>
      <c r="AB176" s="172"/>
      <c r="AC176" s="172"/>
      <c r="AD176" s="172"/>
      <c r="AE176" s="171"/>
      <c r="AF176" s="172"/>
      <c r="AG176" s="171"/>
      <c r="AH176" s="171"/>
      <c r="AI176" s="173"/>
      <c r="AJ176" s="173"/>
      <c r="AK176" s="173"/>
      <c r="AL176" s="173"/>
      <c r="AM176" s="173"/>
      <c r="AN176" s="173"/>
      <c r="AO176" s="173"/>
      <c r="AP176" s="198"/>
      <c r="AQ176" s="200"/>
      <c r="AR176" s="171"/>
      <c r="AS176" s="171"/>
      <c r="AT176" s="173"/>
      <c r="AU176" s="172"/>
      <c r="AV176" s="171"/>
      <c r="AW176" s="171"/>
      <c r="AX176" s="171"/>
      <c r="AY176" s="172"/>
      <c r="AZ176" s="172"/>
      <c r="BA176" s="173"/>
      <c r="BB176" s="173"/>
      <c r="BC176" s="173"/>
      <c r="BD176" s="173"/>
    </row>
    <row r="177" spans="1:56" x14ac:dyDescent="0.25">
      <c r="A177" s="15"/>
      <c r="B177"/>
      <c r="C177" s="15"/>
      <c r="D177" s="72"/>
      <c r="E177" s="72"/>
      <c r="F177" s="72"/>
      <c r="G177" s="72"/>
      <c r="H177" s="72"/>
      <c r="I177" s="72"/>
      <c r="J177" s="72"/>
      <c r="K177" s="72"/>
      <c r="L177" s="70"/>
      <c r="M177" s="70"/>
      <c r="N177" s="70"/>
      <c r="O177" s="70"/>
      <c r="P177" s="70"/>
      <c r="Q177" s="70"/>
      <c r="R177" s="72"/>
      <c r="S177" s="72"/>
      <c r="T177" s="72"/>
      <c r="U177" s="70"/>
      <c r="V177" s="201"/>
      <c r="W177" s="201"/>
      <c r="X177" s="172"/>
      <c r="Y177" s="172"/>
      <c r="Z177" s="173"/>
      <c r="AA177" s="173"/>
      <c r="AB177" s="172"/>
      <c r="AC177" s="172"/>
      <c r="AD177" s="172"/>
      <c r="AE177" s="171"/>
      <c r="AF177" s="172"/>
      <c r="AG177" s="171"/>
      <c r="AH177" s="171"/>
      <c r="AI177" s="173"/>
      <c r="AJ177" s="173"/>
      <c r="AK177" s="173"/>
      <c r="AL177" s="173"/>
      <c r="AM177" s="173"/>
      <c r="AN177" s="173"/>
      <c r="AO177" s="173"/>
      <c r="AP177" s="198"/>
      <c r="AQ177" s="200"/>
      <c r="AR177" s="171"/>
      <c r="AS177" s="171"/>
      <c r="AT177" s="173"/>
      <c r="AU177" s="172"/>
      <c r="AV177" s="171"/>
      <c r="AW177" s="171"/>
      <c r="AX177" s="171"/>
      <c r="AY177" s="172"/>
      <c r="AZ177" s="172"/>
      <c r="BA177" s="173"/>
      <c r="BB177" s="173"/>
      <c r="BC177" s="173"/>
      <c r="BD177" s="173"/>
    </row>
    <row r="178" spans="1:56" x14ac:dyDescent="0.25">
      <c r="A178" s="15"/>
      <c r="B178"/>
      <c r="C178" s="15"/>
      <c r="D178" s="72"/>
      <c r="E178" s="72"/>
      <c r="F178" s="72"/>
      <c r="G178" s="72"/>
      <c r="H178" s="72"/>
      <c r="I178" s="72"/>
      <c r="J178" s="72"/>
      <c r="K178" s="72"/>
      <c r="L178" s="70"/>
      <c r="M178" s="70"/>
      <c r="N178" s="70"/>
      <c r="O178" s="70"/>
      <c r="P178" s="70"/>
      <c r="Q178" s="70"/>
      <c r="R178" s="72"/>
      <c r="S178" s="72"/>
      <c r="T178" s="72"/>
      <c r="U178" s="70"/>
      <c r="V178" s="201"/>
      <c r="W178" s="201"/>
      <c r="X178" s="172"/>
      <c r="Y178" s="172"/>
      <c r="Z178" s="173"/>
      <c r="AA178" s="173"/>
      <c r="AB178" s="172"/>
      <c r="AC178" s="172"/>
      <c r="AD178" s="172"/>
      <c r="AE178" s="171"/>
      <c r="AF178" s="172"/>
      <c r="AG178" s="171"/>
      <c r="AH178" s="171"/>
      <c r="AI178" s="173"/>
      <c r="AJ178" s="173"/>
      <c r="AK178" s="173"/>
      <c r="AL178" s="173"/>
      <c r="AM178" s="173"/>
      <c r="AN178" s="173"/>
      <c r="AO178" s="173"/>
      <c r="AP178" s="198"/>
      <c r="AQ178" s="200"/>
      <c r="AR178" s="171"/>
      <c r="AS178" s="171"/>
      <c r="AT178" s="173"/>
      <c r="AU178" s="172"/>
      <c r="AV178" s="171"/>
      <c r="AW178" s="171"/>
      <c r="AX178" s="171"/>
      <c r="AY178" s="172"/>
      <c r="AZ178" s="172"/>
      <c r="BA178" s="173"/>
      <c r="BB178" s="173"/>
      <c r="BC178" s="173"/>
      <c r="BD178" s="173"/>
    </row>
    <row r="179" spans="1:56" x14ac:dyDescent="0.25">
      <c r="A179" s="15"/>
      <c r="B179"/>
      <c r="C179" s="15"/>
      <c r="D179" s="72"/>
      <c r="E179" s="72"/>
      <c r="F179" s="72"/>
      <c r="G179" s="72"/>
      <c r="H179" s="72"/>
      <c r="I179" s="72"/>
      <c r="J179" s="72"/>
      <c r="K179" s="72"/>
      <c r="L179" s="70"/>
      <c r="M179" s="70"/>
      <c r="N179" s="70"/>
      <c r="O179" s="70"/>
      <c r="P179" s="70"/>
      <c r="Q179" s="70"/>
      <c r="R179" s="72"/>
      <c r="S179" s="72"/>
      <c r="T179" s="72"/>
      <c r="U179" s="70"/>
      <c r="V179" s="201"/>
      <c r="W179" s="201"/>
      <c r="X179" s="172"/>
      <c r="Y179" s="172"/>
      <c r="Z179" s="173"/>
      <c r="AA179" s="173"/>
      <c r="AB179" s="172"/>
      <c r="AC179" s="172"/>
      <c r="AD179" s="172"/>
      <c r="AE179" s="171"/>
      <c r="AF179" s="172"/>
      <c r="AG179" s="171"/>
      <c r="AH179" s="171"/>
      <c r="AI179" s="173"/>
      <c r="AJ179" s="173"/>
      <c r="AK179" s="173"/>
      <c r="AL179" s="173"/>
      <c r="AM179" s="173"/>
      <c r="AN179" s="173"/>
      <c r="AO179" s="173"/>
      <c r="AP179" s="198"/>
      <c r="AQ179" s="200"/>
      <c r="AR179" s="171"/>
      <c r="AS179" s="171"/>
      <c r="AT179" s="173"/>
      <c r="AU179" s="172"/>
      <c r="AV179" s="171"/>
      <c r="AW179" s="171"/>
      <c r="AX179" s="171"/>
      <c r="AY179" s="172"/>
      <c r="AZ179" s="172"/>
      <c r="BA179" s="173"/>
      <c r="BB179" s="173"/>
      <c r="BC179" s="173"/>
      <c r="BD179" s="173"/>
    </row>
    <row r="180" spans="1:56" x14ac:dyDescent="0.25">
      <c r="A180" s="15"/>
      <c r="B180"/>
      <c r="C180" s="15"/>
      <c r="D180" s="72"/>
      <c r="E180" s="72"/>
      <c r="F180" s="72"/>
      <c r="G180" s="72"/>
      <c r="H180" s="72"/>
      <c r="I180" s="72"/>
      <c r="J180" s="72"/>
      <c r="K180" s="72"/>
      <c r="L180" s="70"/>
      <c r="M180" s="70"/>
      <c r="N180" s="70"/>
      <c r="O180" s="70"/>
      <c r="P180" s="70"/>
      <c r="Q180" s="70"/>
      <c r="R180" s="72"/>
      <c r="S180" s="72"/>
      <c r="T180" s="72"/>
      <c r="U180" s="70"/>
      <c r="V180" s="201"/>
      <c r="W180" s="201"/>
      <c r="X180" s="172"/>
      <c r="Y180" s="172"/>
      <c r="Z180" s="173"/>
      <c r="AA180" s="173"/>
      <c r="AB180" s="172"/>
      <c r="AC180" s="172"/>
      <c r="AD180" s="172"/>
      <c r="AE180" s="171"/>
      <c r="AF180" s="172"/>
      <c r="AG180" s="171"/>
      <c r="AH180" s="171"/>
      <c r="AI180" s="173"/>
      <c r="AJ180" s="173"/>
      <c r="AK180" s="173"/>
      <c r="AL180" s="173"/>
      <c r="AM180" s="173"/>
      <c r="AN180" s="173"/>
      <c r="AO180" s="173"/>
      <c r="AP180" s="198"/>
      <c r="AQ180" s="200"/>
      <c r="AR180" s="171"/>
      <c r="AS180" s="171"/>
      <c r="AT180" s="173"/>
      <c r="AU180" s="172"/>
      <c r="AV180" s="171"/>
      <c r="AW180" s="171"/>
      <c r="AX180" s="171"/>
      <c r="AY180" s="172"/>
      <c r="AZ180" s="172"/>
      <c r="BA180" s="173"/>
      <c r="BB180" s="173"/>
      <c r="BC180" s="173"/>
      <c r="BD180" s="173"/>
    </row>
    <row r="181" spans="1:56" x14ac:dyDescent="0.25">
      <c r="A181" s="15"/>
      <c r="B181"/>
      <c r="C181" s="15"/>
      <c r="D181" s="72"/>
      <c r="E181" s="72"/>
      <c r="F181" s="72"/>
      <c r="G181" s="72"/>
      <c r="H181" s="72"/>
      <c r="I181" s="72"/>
      <c r="J181" s="72"/>
      <c r="K181" s="72"/>
      <c r="L181" s="70"/>
      <c r="M181" s="70"/>
      <c r="N181" s="70"/>
      <c r="O181" s="70"/>
      <c r="P181" s="70"/>
      <c r="Q181" s="70"/>
      <c r="R181" s="72"/>
      <c r="S181" s="72"/>
      <c r="T181" s="72"/>
      <c r="U181" s="70"/>
      <c r="V181" s="201"/>
      <c r="W181" s="201"/>
      <c r="X181" s="172"/>
      <c r="Y181" s="172"/>
      <c r="Z181" s="173"/>
      <c r="AA181" s="173"/>
      <c r="AB181" s="172"/>
      <c r="AC181" s="172"/>
      <c r="AD181" s="172"/>
      <c r="AE181" s="171"/>
      <c r="AF181" s="172"/>
      <c r="AG181" s="171"/>
      <c r="AH181" s="171"/>
      <c r="AI181" s="173"/>
      <c r="AJ181" s="173"/>
      <c r="AK181" s="173"/>
      <c r="AL181" s="173"/>
      <c r="AM181" s="173"/>
      <c r="AN181" s="173"/>
      <c r="AO181" s="173"/>
      <c r="AP181" s="198"/>
      <c r="AQ181" s="200"/>
      <c r="AR181" s="171"/>
      <c r="AS181" s="171"/>
      <c r="AT181" s="173"/>
      <c r="AU181" s="172"/>
      <c r="AV181" s="171"/>
      <c r="AW181" s="171"/>
      <c r="AX181" s="171"/>
      <c r="AY181" s="172"/>
      <c r="AZ181" s="172"/>
      <c r="BA181" s="173"/>
      <c r="BB181" s="173"/>
      <c r="BC181" s="173"/>
      <c r="BD181" s="173"/>
    </row>
    <row r="182" spans="1:56" x14ac:dyDescent="0.25">
      <c r="A182" s="15"/>
      <c r="B182"/>
      <c r="C182" s="15"/>
      <c r="D182" s="72"/>
      <c r="E182" s="72"/>
      <c r="F182" s="72"/>
      <c r="G182" s="72"/>
      <c r="H182" s="72"/>
      <c r="I182" s="72"/>
      <c r="J182" s="72"/>
      <c r="K182" s="72"/>
      <c r="L182" s="70"/>
      <c r="M182" s="70"/>
      <c r="N182" s="70"/>
      <c r="O182" s="70"/>
      <c r="P182" s="70"/>
      <c r="Q182" s="70"/>
      <c r="R182" s="72"/>
      <c r="S182" s="72"/>
      <c r="T182" s="72"/>
      <c r="U182" s="70"/>
      <c r="V182" s="201"/>
      <c r="W182" s="201"/>
      <c r="X182" s="172"/>
      <c r="Y182" s="172"/>
      <c r="Z182" s="173"/>
      <c r="AA182" s="173"/>
      <c r="AB182" s="172"/>
      <c r="AC182" s="172"/>
      <c r="AD182" s="172"/>
      <c r="AE182" s="171"/>
      <c r="AF182" s="172"/>
      <c r="AG182" s="171"/>
      <c r="AH182" s="171"/>
      <c r="AI182" s="173"/>
      <c r="AJ182" s="173"/>
      <c r="AK182" s="173"/>
      <c r="AL182" s="173"/>
      <c r="AM182" s="173"/>
      <c r="AN182" s="173"/>
      <c r="AO182" s="173"/>
      <c r="AP182" s="198"/>
      <c r="AQ182" s="200"/>
      <c r="AR182" s="171"/>
      <c r="AS182" s="171"/>
      <c r="AT182" s="173"/>
      <c r="AU182" s="172"/>
      <c r="AV182" s="171"/>
      <c r="AW182" s="171"/>
      <c r="AX182" s="171"/>
      <c r="AY182" s="172"/>
      <c r="AZ182" s="172"/>
      <c r="BA182" s="173"/>
      <c r="BB182" s="173"/>
      <c r="BC182" s="173"/>
      <c r="BD182" s="173"/>
    </row>
    <row r="183" spans="1:56" x14ac:dyDescent="0.25">
      <c r="A183" s="15"/>
      <c r="B183"/>
      <c r="C183" s="15"/>
      <c r="D183" s="72"/>
      <c r="E183" s="72"/>
      <c r="F183" s="72"/>
      <c r="G183" s="72"/>
      <c r="H183" s="72"/>
      <c r="I183" s="72"/>
      <c r="J183" s="72"/>
      <c r="K183" s="72"/>
      <c r="L183" s="70"/>
      <c r="M183" s="70"/>
      <c r="N183" s="70"/>
      <c r="O183" s="70"/>
      <c r="P183" s="70"/>
      <c r="Q183" s="70"/>
      <c r="R183" s="72"/>
      <c r="S183" s="72"/>
      <c r="T183" s="72"/>
      <c r="U183" s="70"/>
      <c r="V183" s="201"/>
      <c r="W183" s="201"/>
      <c r="X183" s="172"/>
      <c r="Y183" s="172"/>
      <c r="Z183" s="173"/>
      <c r="AA183" s="173"/>
      <c r="AB183" s="172"/>
      <c r="AC183" s="172"/>
      <c r="AD183" s="172"/>
      <c r="AE183" s="171"/>
      <c r="AF183" s="172"/>
      <c r="AG183" s="171"/>
      <c r="AH183" s="171"/>
      <c r="AI183" s="173"/>
      <c r="AJ183" s="173"/>
      <c r="AK183" s="173"/>
      <c r="AL183" s="173"/>
      <c r="AM183" s="173"/>
      <c r="AN183" s="173"/>
      <c r="AO183" s="173"/>
      <c r="AP183" s="198"/>
      <c r="AQ183" s="200"/>
      <c r="AR183" s="171"/>
      <c r="AS183" s="171"/>
      <c r="AT183" s="173"/>
      <c r="AU183" s="172"/>
      <c r="AV183" s="171"/>
      <c r="AW183" s="171"/>
      <c r="AX183" s="171"/>
      <c r="AY183" s="172"/>
      <c r="AZ183" s="172"/>
      <c r="BA183" s="173"/>
      <c r="BB183" s="173"/>
      <c r="BC183" s="173"/>
      <c r="BD183" s="173"/>
    </row>
    <row r="184" spans="1:56" x14ac:dyDescent="0.25">
      <c r="A184" s="15"/>
      <c r="B184"/>
      <c r="C184" s="15"/>
      <c r="D184" s="72"/>
      <c r="E184" s="72"/>
      <c r="F184" s="72"/>
      <c r="G184" s="72"/>
      <c r="H184" s="72"/>
      <c r="I184" s="72"/>
      <c r="J184" s="72"/>
      <c r="K184" s="72"/>
      <c r="L184" s="70"/>
      <c r="M184" s="70"/>
      <c r="N184" s="70"/>
      <c r="O184" s="70"/>
      <c r="P184" s="70"/>
      <c r="Q184" s="70"/>
      <c r="R184" s="72"/>
      <c r="S184" s="72"/>
      <c r="T184" s="72"/>
      <c r="U184" s="70"/>
      <c r="V184" s="201"/>
      <c r="W184" s="201"/>
      <c r="X184" s="172"/>
      <c r="Y184" s="172"/>
      <c r="Z184" s="173"/>
      <c r="AA184" s="173"/>
      <c r="AB184" s="172"/>
      <c r="AC184" s="172"/>
      <c r="AD184" s="172"/>
      <c r="AE184" s="171"/>
      <c r="AF184" s="172"/>
      <c r="AG184" s="171"/>
      <c r="AH184" s="171"/>
      <c r="AI184" s="173"/>
      <c r="AJ184" s="173"/>
      <c r="AK184" s="173"/>
      <c r="AL184" s="173"/>
      <c r="AM184" s="173"/>
      <c r="AN184" s="173"/>
      <c r="AO184" s="173"/>
      <c r="AP184" s="198"/>
      <c r="AQ184" s="200"/>
      <c r="AR184" s="171"/>
      <c r="AS184" s="171"/>
      <c r="AT184" s="173"/>
      <c r="AU184" s="172"/>
      <c r="AV184" s="171"/>
      <c r="AW184" s="171"/>
      <c r="AX184" s="171"/>
      <c r="AY184" s="172"/>
      <c r="AZ184" s="172"/>
      <c r="BA184" s="173"/>
      <c r="BB184" s="173"/>
      <c r="BC184" s="173"/>
      <c r="BD184" s="173"/>
    </row>
    <row r="185" spans="1:56" x14ac:dyDescent="0.25">
      <c r="A185" s="15"/>
      <c r="B185"/>
      <c r="C185" s="15"/>
      <c r="D185" s="72"/>
      <c r="E185" s="72"/>
      <c r="F185" s="72"/>
      <c r="G185" s="72"/>
      <c r="H185" s="72"/>
      <c r="I185" s="72"/>
      <c r="J185" s="72"/>
      <c r="K185" s="72"/>
      <c r="L185" s="70"/>
      <c r="M185" s="70"/>
      <c r="N185" s="70"/>
      <c r="O185" s="70"/>
      <c r="P185" s="70"/>
      <c r="Q185" s="70"/>
      <c r="R185" s="72"/>
      <c r="S185" s="72"/>
      <c r="T185" s="72"/>
      <c r="U185" s="70"/>
      <c r="V185" s="201"/>
      <c r="W185" s="201"/>
      <c r="X185" s="172"/>
      <c r="Y185" s="172"/>
      <c r="Z185" s="173"/>
      <c r="AA185" s="173"/>
      <c r="AB185" s="172"/>
      <c r="AC185" s="172"/>
      <c r="AD185" s="172"/>
      <c r="AE185" s="171"/>
      <c r="AF185" s="172"/>
      <c r="AG185" s="171"/>
      <c r="AH185" s="171"/>
      <c r="AI185" s="173"/>
      <c r="AJ185" s="173"/>
      <c r="AK185" s="173"/>
      <c r="AL185" s="173"/>
      <c r="AM185" s="173"/>
      <c r="AN185" s="173"/>
      <c r="AO185" s="173"/>
      <c r="AP185" s="198"/>
      <c r="AQ185" s="200"/>
      <c r="AR185" s="171"/>
      <c r="AS185" s="171"/>
      <c r="AT185" s="173"/>
      <c r="AU185" s="172"/>
      <c r="AV185" s="171"/>
      <c r="AW185" s="171"/>
      <c r="AX185" s="171"/>
      <c r="AY185" s="172"/>
      <c r="AZ185" s="172"/>
      <c r="BA185" s="173"/>
      <c r="BB185" s="173"/>
      <c r="BC185" s="173"/>
      <c r="BD185" s="173"/>
    </row>
    <row r="186" spans="1:56" x14ac:dyDescent="0.25">
      <c r="A186" s="15"/>
      <c r="B186"/>
      <c r="C186" s="15"/>
      <c r="D186" s="72"/>
      <c r="E186" s="72"/>
      <c r="F186" s="72"/>
      <c r="G186" s="72"/>
      <c r="H186" s="72"/>
      <c r="I186" s="72"/>
      <c r="J186" s="72"/>
      <c r="K186" s="72"/>
      <c r="L186" s="70"/>
      <c r="M186" s="70"/>
      <c r="N186" s="70"/>
      <c r="O186" s="70"/>
      <c r="P186" s="70"/>
      <c r="Q186" s="70"/>
      <c r="R186" s="72"/>
      <c r="S186" s="72"/>
      <c r="T186" s="72"/>
      <c r="U186" s="70"/>
      <c r="V186" s="201"/>
      <c r="W186" s="201"/>
      <c r="X186" s="172"/>
      <c r="Y186" s="172"/>
      <c r="Z186" s="173"/>
      <c r="AA186" s="173"/>
      <c r="AB186" s="172"/>
      <c r="AC186" s="172"/>
      <c r="AD186" s="172"/>
      <c r="AE186" s="171"/>
      <c r="AF186" s="172"/>
      <c r="AG186" s="171"/>
      <c r="AH186" s="171"/>
      <c r="AI186" s="173"/>
      <c r="AJ186" s="173"/>
      <c r="AK186" s="173"/>
      <c r="AL186" s="173"/>
      <c r="AM186" s="173"/>
      <c r="AN186" s="173"/>
      <c r="AO186" s="173"/>
      <c r="AP186" s="198"/>
      <c r="AQ186" s="200"/>
      <c r="AR186" s="171"/>
      <c r="AS186" s="171"/>
      <c r="AT186" s="173"/>
      <c r="AU186" s="172"/>
      <c r="AV186" s="171"/>
      <c r="AW186" s="171"/>
      <c r="AX186" s="171"/>
      <c r="AY186" s="172"/>
      <c r="AZ186" s="172"/>
      <c r="BA186" s="173"/>
      <c r="BB186" s="173"/>
      <c r="BC186" s="173"/>
      <c r="BD186" s="173"/>
    </row>
    <row r="187" spans="1:56" x14ac:dyDescent="0.25">
      <c r="A187" s="15"/>
      <c r="B187"/>
      <c r="C187" s="15"/>
      <c r="D187" s="72"/>
      <c r="E187" s="72"/>
      <c r="F187" s="72"/>
      <c r="G187" s="72"/>
      <c r="H187" s="72"/>
      <c r="I187" s="72"/>
      <c r="J187" s="72"/>
      <c r="K187" s="72"/>
      <c r="L187" s="70"/>
      <c r="M187" s="70"/>
      <c r="N187" s="70"/>
      <c r="O187" s="70"/>
      <c r="P187" s="70"/>
      <c r="Q187" s="70"/>
      <c r="R187" s="72"/>
      <c r="S187" s="72"/>
      <c r="T187" s="72"/>
      <c r="U187" s="70"/>
      <c r="V187" s="201"/>
      <c r="W187" s="201"/>
      <c r="X187" s="172"/>
      <c r="Y187" s="172"/>
      <c r="Z187" s="173"/>
      <c r="AA187" s="173"/>
      <c r="AB187" s="172"/>
      <c r="AC187" s="172"/>
      <c r="AD187" s="172"/>
      <c r="AE187" s="171"/>
      <c r="AF187" s="172"/>
      <c r="AG187" s="171"/>
      <c r="AH187" s="171"/>
      <c r="AI187" s="173"/>
      <c r="AJ187" s="173"/>
      <c r="AK187" s="173"/>
      <c r="AL187" s="173"/>
      <c r="AM187" s="173"/>
      <c r="AN187" s="173"/>
      <c r="AO187" s="173"/>
      <c r="AP187" s="198"/>
      <c r="AQ187" s="200"/>
      <c r="AR187" s="171"/>
      <c r="AS187" s="171"/>
      <c r="AT187" s="173"/>
      <c r="AU187" s="172"/>
      <c r="AV187" s="171"/>
      <c r="AW187" s="171"/>
      <c r="AX187" s="171"/>
      <c r="AY187" s="172"/>
      <c r="AZ187" s="172"/>
      <c r="BA187" s="173"/>
      <c r="BB187" s="173"/>
      <c r="BC187" s="173"/>
      <c r="BD187" s="173"/>
    </row>
    <row r="188" spans="1:56" x14ac:dyDescent="0.25">
      <c r="A188" s="15"/>
      <c r="B188"/>
      <c r="C188" s="15"/>
      <c r="D188" s="72"/>
      <c r="E188" s="72"/>
      <c r="F188" s="72"/>
      <c r="G188" s="72"/>
      <c r="H188" s="72"/>
      <c r="I188" s="72"/>
      <c r="J188" s="72"/>
      <c r="K188" s="72"/>
      <c r="L188" s="70"/>
      <c r="M188" s="70"/>
      <c r="N188" s="70"/>
      <c r="O188" s="70"/>
      <c r="P188" s="70"/>
      <c r="Q188" s="70"/>
      <c r="R188" s="72"/>
      <c r="S188" s="72"/>
      <c r="T188" s="72"/>
      <c r="U188" s="70"/>
      <c r="V188" s="201"/>
      <c r="W188" s="201"/>
      <c r="X188" s="172"/>
      <c r="Y188" s="172"/>
      <c r="Z188" s="173"/>
      <c r="AA188" s="173"/>
      <c r="AB188" s="172"/>
      <c r="AC188" s="172"/>
      <c r="AD188" s="172"/>
      <c r="AE188" s="171"/>
      <c r="AF188" s="172"/>
      <c r="AG188" s="171"/>
      <c r="AH188" s="171"/>
      <c r="AI188" s="173"/>
      <c r="AJ188" s="173"/>
      <c r="AK188" s="173"/>
      <c r="AL188" s="173"/>
      <c r="AM188" s="173"/>
      <c r="AN188" s="173"/>
      <c r="AO188" s="173"/>
      <c r="AP188" s="198"/>
      <c r="AQ188" s="200"/>
      <c r="AR188" s="171"/>
      <c r="AS188" s="171"/>
      <c r="AT188" s="173"/>
      <c r="AU188" s="172"/>
      <c r="AV188" s="171"/>
      <c r="AW188" s="171"/>
      <c r="AX188" s="171"/>
      <c r="AY188" s="172"/>
      <c r="AZ188" s="172"/>
      <c r="BA188" s="173"/>
      <c r="BB188" s="173"/>
      <c r="BC188" s="173"/>
      <c r="BD188" s="173"/>
    </row>
    <row r="189" spans="1:56" x14ac:dyDescent="0.25">
      <c r="A189" s="15"/>
      <c r="B189"/>
      <c r="C189" s="15"/>
      <c r="D189" s="72"/>
      <c r="E189" s="72"/>
      <c r="F189" s="72"/>
      <c r="G189" s="72"/>
      <c r="H189" s="72"/>
      <c r="I189" s="72"/>
      <c r="J189" s="72"/>
      <c r="K189" s="72"/>
      <c r="L189" s="70"/>
      <c r="M189" s="70"/>
      <c r="N189" s="70"/>
      <c r="O189" s="70"/>
      <c r="P189" s="70"/>
      <c r="Q189" s="70"/>
      <c r="R189" s="72"/>
      <c r="S189" s="72"/>
      <c r="T189" s="72"/>
      <c r="U189" s="70"/>
      <c r="V189" s="201"/>
      <c r="W189" s="201"/>
      <c r="X189" s="172"/>
      <c r="Y189" s="172"/>
      <c r="Z189" s="173"/>
      <c r="AA189" s="173"/>
      <c r="AB189" s="172"/>
      <c r="AC189" s="172"/>
      <c r="AD189" s="172"/>
      <c r="AE189" s="171"/>
      <c r="AF189" s="172"/>
      <c r="AG189" s="171"/>
      <c r="AH189" s="171"/>
      <c r="AI189" s="173"/>
      <c r="AJ189" s="173"/>
      <c r="AK189" s="173"/>
      <c r="AL189" s="173"/>
      <c r="AM189" s="173"/>
      <c r="AN189" s="173"/>
      <c r="AO189" s="173"/>
      <c r="AP189" s="198"/>
      <c r="AQ189" s="200"/>
      <c r="AR189" s="171"/>
      <c r="AS189" s="171"/>
      <c r="AT189" s="173"/>
      <c r="AU189" s="172"/>
      <c r="AV189" s="171"/>
      <c r="AW189" s="171"/>
      <c r="AX189" s="171"/>
      <c r="AY189" s="172"/>
      <c r="AZ189" s="172"/>
      <c r="BA189" s="173"/>
      <c r="BB189" s="173"/>
      <c r="BC189" s="173"/>
      <c r="BD189" s="173"/>
    </row>
    <row r="190" spans="1:56" x14ac:dyDescent="0.25">
      <c r="A190" s="15"/>
      <c r="B190"/>
      <c r="C190" s="15"/>
      <c r="D190" s="72"/>
      <c r="E190" s="72"/>
      <c r="F190" s="72"/>
      <c r="G190" s="72"/>
      <c r="H190" s="72"/>
      <c r="I190" s="72"/>
      <c r="J190" s="72"/>
      <c r="K190" s="72"/>
      <c r="L190" s="70"/>
      <c r="M190" s="70"/>
      <c r="N190" s="70"/>
      <c r="O190" s="70"/>
      <c r="P190" s="70"/>
      <c r="Q190" s="70"/>
      <c r="R190" s="72"/>
      <c r="S190" s="72"/>
      <c r="T190" s="72"/>
      <c r="U190" s="70"/>
      <c r="V190" s="201"/>
      <c r="W190" s="201"/>
      <c r="X190" s="172"/>
      <c r="Y190" s="172"/>
      <c r="Z190" s="173"/>
      <c r="AA190" s="173"/>
      <c r="AB190" s="172"/>
      <c r="AC190" s="172"/>
      <c r="AD190" s="172"/>
      <c r="AE190" s="171"/>
      <c r="AF190" s="172"/>
      <c r="AG190" s="171"/>
      <c r="AH190" s="171"/>
      <c r="AI190" s="173"/>
      <c r="AJ190" s="173"/>
      <c r="AK190" s="173"/>
      <c r="AL190" s="173"/>
      <c r="AM190" s="173"/>
      <c r="AN190" s="173"/>
      <c r="AO190" s="173"/>
      <c r="AP190" s="198"/>
      <c r="AQ190" s="200"/>
      <c r="AR190" s="171"/>
      <c r="AS190" s="171"/>
      <c r="AT190" s="173"/>
      <c r="AU190" s="172"/>
      <c r="AV190" s="171"/>
      <c r="AW190" s="171"/>
      <c r="AX190" s="171"/>
      <c r="AY190" s="172"/>
      <c r="AZ190" s="172"/>
      <c r="BA190" s="173"/>
      <c r="BB190" s="173"/>
      <c r="BC190" s="173"/>
      <c r="BD190" s="173"/>
    </row>
    <row r="191" spans="1:56" x14ac:dyDescent="0.25">
      <c r="A191" s="15"/>
      <c r="B191"/>
      <c r="C191" s="15"/>
      <c r="D191" s="72"/>
      <c r="E191" s="72"/>
      <c r="F191" s="72"/>
      <c r="G191" s="72"/>
      <c r="H191" s="72"/>
      <c r="I191" s="72"/>
      <c r="J191" s="72"/>
      <c r="K191" s="72"/>
      <c r="L191" s="70"/>
      <c r="M191" s="70"/>
      <c r="N191" s="70"/>
      <c r="O191" s="70"/>
      <c r="P191" s="70"/>
      <c r="Q191" s="70"/>
      <c r="R191" s="72"/>
      <c r="S191" s="72"/>
      <c r="T191" s="72"/>
      <c r="U191" s="70"/>
      <c r="V191" s="201"/>
      <c r="W191" s="201"/>
      <c r="X191" s="172"/>
      <c r="Y191" s="172"/>
      <c r="Z191" s="173"/>
      <c r="AA191" s="173"/>
      <c r="AB191" s="172"/>
      <c r="AC191" s="172"/>
      <c r="AD191" s="172"/>
      <c r="AE191" s="171"/>
      <c r="AF191" s="172"/>
      <c r="AG191" s="171"/>
      <c r="AH191" s="171"/>
      <c r="AI191" s="173"/>
      <c r="AJ191" s="173"/>
      <c r="AK191" s="173"/>
      <c r="AL191" s="173"/>
      <c r="AM191" s="173"/>
      <c r="AN191" s="173"/>
      <c r="AO191" s="173"/>
      <c r="AP191" s="198"/>
      <c r="AQ191" s="200"/>
      <c r="AR191" s="171"/>
      <c r="AS191" s="171"/>
      <c r="AT191" s="173"/>
      <c r="AU191" s="172"/>
      <c r="AV191" s="171"/>
      <c r="AW191" s="171"/>
      <c r="AX191" s="171"/>
      <c r="AY191" s="172"/>
      <c r="AZ191" s="172"/>
      <c r="BA191" s="173"/>
      <c r="BB191" s="173"/>
      <c r="BC191" s="173"/>
      <c r="BD191" s="173"/>
    </row>
    <row r="192" spans="1:56" x14ac:dyDescent="0.25">
      <c r="A192" s="15"/>
      <c r="B192"/>
      <c r="C192" s="15"/>
      <c r="D192" s="72"/>
      <c r="E192" s="72"/>
      <c r="F192" s="72"/>
      <c r="G192" s="72"/>
      <c r="H192" s="72"/>
      <c r="I192" s="72"/>
      <c r="J192" s="72"/>
      <c r="K192" s="72"/>
      <c r="L192" s="70"/>
      <c r="M192" s="70"/>
      <c r="N192" s="70"/>
      <c r="O192" s="70"/>
      <c r="P192" s="70"/>
      <c r="Q192" s="70"/>
      <c r="R192" s="72"/>
      <c r="S192" s="72"/>
      <c r="T192" s="72"/>
      <c r="U192" s="70"/>
      <c r="V192" s="201"/>
      <c r="W192" s="201"/>
      <c r="X192" s="172"/>
      <c r="Y192" s="172"/>
      <c r="Z192" s="173"/>
      <c r="AA192" s="173"/>
      <c r="AB192" s="172"/>
      <c r="AC192" s="172"/>
      <c r="AD192" s="172"/>
      <c r="AE192" s="171"/>
      <c r="AF192" s="172"/>
      <c r="AG192" s="171"/>
      <c r="AH192" s="171"/>
      <c r="AI192" s="173"/>
      <c r="AJ192" s="173"/>
      <c r="AK192" s="173"/>
      <c r="AL192" s="173"/>
      <c r="AM192" s="173"/>
      <c r="AN192" s="173"/>
      <c r="AO192" s="173"/>
      <c r="AP192" s="198"/>
      <c r="AQ192" s="200"/>
      <c r="AR192" s="171"/>
      <c r="AS192" s="171"/>
      <c r="AT192" s="173"/>
      <c r="AU192" s="172"/>
      <c r="AV192" s="171"/>
      <c r="AW192" s="171"/>
      <c r="AX192" s="171"/>
      <c r="AY192" s="172"/>
      <c r="AZ192" s="172"/>
      <c r="BA192" s="173"/>
      <c r="BB192" s="173"/>
      <c r="BC192" s="173"/>
      <c r="BD192" s="173"/>
    </row>
    <row r="193" spans="1:56" x14ac:dyDescent="0.25">
      <c r="A193" s="15"/>
      <c r="B193"/>
      <c r="C193" s="15"/>
      <c r="D193" s="72"/>
      <c r="E193" s="72"/>
      <c r="F193" s="72"/>
      <c r="G193" s="72"/>
      <c r="H193" s="72"/>
      <c r="I193" s="72"/>
      <c r="J193" s="72"/>
      <c r="K193" s="72"/>
      <c r="L193" s="70"/>
      <c r="M193" s="70"/>
      <c r="N193" s="70"/>
      <c r="O193" s="70"/>
      <c r="P193" s="70"/>
      <c r="Q193" s="70"/>
      <c r="R193" s="72"/>
      <c r="S193" s="72"/>
      <c r="T193" s="72"/>
      <c r="U193" s="70"/>
      <c r="V193" s="201"/>
      <c r="W193" s="201"/>
      <c r="X193" s="172"/>
      <c r="Y193" s="172"/>
      <c r="Z193" s="173"/>
      <c r="AA193" s="173"/>
      <c r="AB193" s="172"/>
      <c r="AC193" s="172"/>
      <c r="AD193" s="172"/>
      <c r="AE193" s="171"/>
      <c r="AF193" s="172"/>
      <c r="AG193" s="171"/>
      <c r="AH193" s="171"/>
      <c r="AI193" s="173"/>
      <c r="AJ193" s="173"/>
      <c r="AK193" s="173"/>
      <c r="AL193" s="173"/>
      <c r="AM193" s="173"/>
      <c r="AN193" s="173"/>
      <c r="AO193" s="173"/>
      <c r="AP193" s="198"/>
      <c r="AQ193" s="200"/>
      <c r="AR193" s="171"/>
      <c r="AS193" s="171"/>
      <c r="AT193" s="173"/>
      <c r="AU193" s="172"/>
      <c r="AV193" s="171"/>
      <c r="AW193" s="171"/>
      <c r="AX193" s="171"/>
      <c r="AY193" s="172"/>
      <c r="AZ193" s="172"/>
      <c r="BA193" s="173"/>
      <c r="BB193" s="173"/>
      <c r="BC193" s="173"/>
      <c r="BD193" s="173"/>
    </row>
    <row r="194" spans="1:56" x14ac:dyDescent="0.25">
      <c r="A194" s="15"/>
      <c r="B194"/>
      <c r="C194" s="15"/>
      <c r="D194" s="72"/>
      <c r="E194" s="72"/>
      <c r="F194" s="72"/>
      <c r="G194" s="72"/>
      <c r="H194" s="72"/>
      <c r="I194" s="72"/>
      <c r="J194" s="72"/>
      <c r="K194" s="72"/>
      <c r="L194" s="70"/>
      <c r="M194" s="70"/>
      <c r="N194" s="70"/>
      <c r="O194" s="70"/>
      <c r="P194" s="70"/>
      <c r="Q194" s="70"/>
      <c r="R194" s="72"/>
      <c r="S194" s="72"/>
      <c r="T194" s="72"/>
      <c r="U194" s="70"/>
      <c r="V194" s="201"/>
      <c r="W194" s="201"/>
      <c r="X194" s="172"/>
      <c r="Y194" s="172"/>
      <c r="Z194" s="173"/>
      <c r="AA194" s="173"/>
      <c r="AB194" s="172"/>
      <c r="AC194" s="172"/>
      <c r="AD194" s="172"/>
      <c r="AE194" s="171"/>
      <c r="AF194" s="172"/>
      <c r="AG194" s="171"/>
      <c r="AH194" s="171"/>
      <c r="AI194" s="173"/>
      <c r="AJ194" s="173"/>
      <c r="AK194" s="173"/>
      <c r="AL194" s="173"/>
      <c r="AM194" s="173"/>
      <c r="AN194" s="173"/>
      <c r="AO194" s="173"/>
      <c r="AP194" s="198"/>
      <c r="AQ194" s="200"/>
      <c r="AR194" s="171"/>
      <c r="AS194" s="171"/>
      <c r="AT194" s="173"/>
      <c r="AU194" s="172"/>
      <c r="AV194" s="171"/>
      <c r="AW194" s="171"/>
      <c r="AX194" s="171"/>
      <c r="AY194" s="172"/>
      <c r="AZ194" s="172"/>
      <c r="BA194" s="173"/>
      <c r="BB194" s="173"/>
      <c r="BC194" s="173"/>
      <c r="BD194" s="173"/>
    </row>
    <row r="195" spans="1:56" x14ac:dyDescent="0.25">
      <c r="A195" s="15"/>
      <c r="B195"/>
      <c r="C195" s="15"/>
      <c r="D195" s="72"/>
      <c r="E195" s="72"/>
      <c r="F195" s="72"/>
      <c r="G195" s="72"/>
      <c r="H195" s="72"/>
      <c r="I195" s="72"/>
      <c r="J195" s="72"/>
      <c r="K195" s="72"/>
      <c r="L195" s="70"/>
      <c r="M195" s="70"/>
      <c r="N195" s="70"/>
      <c r="O195" s="70"/>
      <c r="P195" s="70"/>
      <c r="Q195" s="70"/>
      <c r="R195" s="72"/>
      <c r="S195" s="72"/>
      <c r="T195" s="72"/>
      <c r="U195" s="70"/>
      <c r="V195" s="201"/>
      <c r="W195" s="201"/>
      <c r="X195" s="172"/>
      <c r="Y195" s="172"/>
      <c r="Z195" s="173"/>
      <c r="AA195" s="173"/>
      <c r="AB195" s="172"/>
      <c r="AC195" s="172"/>
      <c r="AD195" s="172"/>
      <c r="AE195" s="171"/>
      <c r="AF195" s="172"/>
      <c r="AG195" s="171"/>
      <c r="AH195" s="171"/>
      <c r="AI195" s="173"/>
      <c r="AJ195" s="173"/>
      <c r="AK195" s="173"/>
      <c r="AL195" s="173"/>
      <c r="AM195" s="173"/>
      <c r="AN195" s="173"/>
      <c r="AO195" s="173"/>
      <c r="AP195" s="198"/>
      <c r="AQ195" s="200"/>
      <c r="AR195" s="171"/>
      <c r="AS195" s="171"/>
      <c r="AT195" s="173"/>
      <c r="AU195" s="172"/>
      <c r="AV195" s="171"/>
      <c r="AW195" s="171"/>
      <c r="AX195" s="171"/>
      <c r="AY195" s="172"/>
      <c r="AZ195" s="172"/>
      <c r="BA195" s="173"/>
      <c r="BB195" s="173"/>
      <c r="BC195" s="173"/>
      <c r="BD195" s="173"/>
    </row>
    <row r="196" spans="1:56" x14ac:dyDescent="0.25">
      <c r="A196" s="15"/>
      <c r="B196"/>
      <c r="C196" s="15"/>
      <c r="D196" s="72"/>
      <c r="E196" s="72"/>
      <c r="F196" s="72"/>
      <c r="G196" s="72"/>
      <c r="H196" s="72"/>
      <c r="I196" s="72"/>
      <c r="J196" s="72"/>
      <c r="K196" s="72"/>
      <c r="L196" s="70"/>
      <c r="M196" s="70"/>
      <c r="N196" s="70"/>
      <c r="O196" s="70"/>
      <c r="P196" s="70"/>
      <c r="Q196" s="70"/>
      <c r="R196" s="72"/>
      <c r="S196" s="72"/>
      <c r="T196" s="72"/>
      <c r="U196" s="70"/>
      <c r="V196" s="201"/>
      <c r="W196" s="201"/>
      <c r="X196" s="172"/>
      <c r="Y196" s="172"/>
      <c r="Z196" s="173"/>
      <c r="AA196" s="173"/>
      <c r="AB196" s="172"/>
      <c r="AC196" s="172"/>
      <c r="AD196" s="172"/>
      <c r="AE196" s="171"/>
      <c r="AF196" s="172"/>
      <c r="AG196" s="171"/>
      <c r="AH196" s="171"/>
      <c r="AI196" s="173"/>
      <c r="AJ196" s="173"/>
      <c r="AK196" s="173"/>
      <c r="AL196" s="173"/>
      <c r="AM196" s="173"/>
      <c r="AN196" s="173"/>
      <c r="AO196" s="173"/>
      <c r="AP196" s="198"/>
      <c r="AQ196" s="200"/>
      <c r="AR196" s="171"/>
      <c r="AS196" s="171"/>
      <c r="AT196" s="173"/>
      <c r="AU196" s="172"/>
      <c r="AV196" s="171"/>
      <c r="AW196" s="171"/>
      <c r="AX196" s="171"/>
      <c r="AY196" s="172"/>
      <c r="AZ196" s="172"/>
      <c r="BA196" s="173"/>
      <c r="BB196" s="173"/>
      <c r="BC196" s="173"/>
      <c r="BD196" s="173"/>
    </row>
    <row r="197" spans="1:56" x14ac:dyDescent="0.25">
      <c r="A197" s="15"/>
      <c r="B197"/>
      <c r="C197" s="15"/>
      <c r="D197" s="72"/>
      <c r="E197" s="72"/>
      <c r="F197" s="72"/>
      <c r="G197" s="72"/>
      <c r="H197" s="72"/>
      <c r="I197" s="72"/>
      <c r="J197" s="72"/>
      <c r="K197" s="72"/>
      <c r="L197" s="70"/>
      <c r="M197" s="70"/>
      <c r="N197" s="70"/>
      <c r="O197" s="70"/>
      <c r="P197" s="70"/>
      <c r="Q197" s="70"/>
      <c r="R197" s="72"/>
      <c r="S197" s="72"/>
      <c r="T197" s="72"/>
      <c r="U197" s="70"/>
      <c r="V197" s="201"/>
      <c r="W197" s="201"/>
      <c r="X197" s="172"/>
      <c r="Y197" s="172"/>
      <c r="Z197" s="173"/>
      <c r="AA197" s="173"/>
      <c r="AB197" s="172"/>
      <c r="AC197" s="172"/>
      <c r="AD197" s="172"/>
      <c r="AE197" s="171"/>
      <c r="AF197" s="172"/>
      <c r="AG197" s="171"/>
      <c r="AH197" s="171"/>
      <c r="AI197" s="173"/>
      <c r="AJ197" s="173"/>
      <c r="AK197" s="173"/>
      <c r="AL197" s="173"/>
      <c r="AM197" s="173"/>
      <c r="AN197" s="173"/>
      <c r="AO197" s="173"/>
      <c r="AP197" s="198"/>
      <c r="AQ197" s="200"/>
      <c r="AR197" s="171"/>
      <c r="AS197" s="171"/>
      <c r="AT197" s="173"/>
      <c r="AU197" s="172"/>
      <c r="AV197" s="171"/>
      <c r="AW197" s="171"/>
      <c r="AX197" s="171"/>
      <c r="AY197" s="172"/>
      <c r="AZ197" s="172"/>
      <c r="BA197" s="173"/>
      <c r="BB197" s="173"/>
      <c r="BC197" s="173"/>
      <c r="BD197" s="173"/>
    </row>
    <row r="198" spans="1:56" x14ac:dyDescent="0.25">
      <c r="A198" s="15"/>
      <c r="B198"/>
      <c r="C198" s="15"/>
      <c r="D198" s="72"/>
      <c r="E198" s="72"/>
      <c r="F198" s="72"/>
      <c r="G198" s="72"/>
      <c r="H198" s="72"/>
      <c r="I198" s="72"/>
      <c r="J198" s="72"/>
      <c r="K198" s="72"/>
      <c r="L198" s="70"/>
      <c r="M198" s="70"/>
      <c r="N198" s="70"/>
      <c r="O198" s="70"/>
      <c r="P198" s="70"/>
      <c r="Q198" s="70"/>
      <c r="R198" s="72"/>
      <c r="S198" s="72"/>
      <c r="T198" s="72"/>
      <c r="U198" s="70"/>
      <c r="V198" s="201"/>
      <c r="W198" s="201"/>
      <c r="X198" s="172"/>
      <c r="Y198" s="172"/>
      <c r="Z198" s="173"/>
      <c r="AA198" s="173"/>
      <c r="AB198" s="172"/>
      <c r="AC198" s="172"/>
      <c r="AD198" s="172"/>
      <c r="AE198" s="171"/>
      <c r="AF198" s="172"/>
      <c r="AG198" s="171"/>
      <c r="AH198" s="171"/>
      <c r="AI198" s="173"/>
      <c r="AJ198" s="173"/>
      <c r="AK198" s="173"/>
      <c r="AL198" s="173"/>
      <c r="AM198" s="173"/>
      <c r="AN198" s="173"/>
      <c r="AO198" s="173"/>
      <c r="AP198" s="198"/>
      <c r="AQ198" s="200"/>
      <c r="AR198" s="171"/>
      <c r="AS198" s="171"/>
      <c r="AT198" s="173"/>
      <c r="AU198" s="172"/>
      <c r="AV198" s="171"/>
      <c r="AW198" s="171"/>
      <c r="AX198" s="171"/>
      <c r="AY198" s="172"/>
      <c r="AZ198" s="172"/>
      <c r="BA198" s="173"/>
      <c r="BB198" s="173"/>
      <c r="BC198" s="173"/>
      <c r="BD198" s="173"/>
    </row>
    <row r="199" spans="1:56" x14ac:dyDescent="0.25">
      <c r="A199" s="15"/>
      <c r="B199"/>
      <c r="C199" s="15"/>
      <c r="D199" s="72"/>
      <c r="E199" s="72"/>
      <c r="F199" s="72"/>
      <c r="G199" s="72"/>
      <c r="H199" s="72"/>
      <c r="I199" s="72"/>
      <c r="J199" s="72"/>
      <c r="K199" s="72"/>
      <c r="L199" s="70"/>
      <c r="M199" s="70"/>
      <c r="N199" s="70"/>
      <c r="O199" s="70"/>
      <c r="P199" s="70"/>
      <c r="Q199" s="70"/>
      <c r="R199" s="72"/>
      <c r="S199" s="72"/>
      <c r="T199" s="72"/>
      <c r="U199" s="70"/>
      <c r="V199" s="201"/>
      <c r="W199" s="201"/>
      <c r="X199" s="172"/>
      <c r="Y199" s="172"/>
      <c r="Z199" s="173"/>
      <c r="AA199" s="173"/>
      <c r="AB199" s="172"/>
      <c r="AC199" s="172"/>
      <c r="AD199" s="172"/>
      <c r="AE199" s="171"/>
      <c r="AF199" s="172"/>
      <c r="AG199" s="171"/>
      <c r="AH199" s="171"/>
      <c r="AI199" s="173"/>
      <c r="AJ199" s="173"/>
      <c r="AK199" s="173"/>
      <c r="AL199" s="173"/>
      <c r="AM199" s="173"/>
      <c r="AN199" s="173"/>
      <c r="AO199" s="173"/>
      <c r="AP199" s="198"/>
      <c r="AQ199" s="200"/>
      <c r="AR199" s="171"/>
      <c r="AS199" s="171"/>
      <c r="AT199" s="173"/>
      <c r="AU199" s="172"/>
      <c r="AV199" s="171"/>
      <c r="AW199" s="171"/>
      <c r="AX199" s="171"/>
      <c r="AY199" s="172"/>
      <c r="AZ199" s="172"/>
      <c r="BA199" s="173"/>
      <c r="BB199" s="173"/>
      <c r="BC199" s="173"/>
      <c r="BD199" s="173"/>
    </row>
  </sheetData>
  <autoFilter ref="A4:BG4"/>
  <sortState ref="A5:BH136">
    <sortCondition ref="B5:B136"/>
    <sortCondition ref="A5:A136"/>
  </sortState>
  <mergeCells count="1">
    <mergeCell ref="A1:BG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defaultColWidth="9.140625" defaultRowHeight="15" x14ac:dyDescent="0.25"/>
  <cols>
    <col min="1" max="1" width="49.42578125" style="11" bestFit="1" customWidth="1"/>
    <col min="2" max="2" width="5.5703125" style="11" bestFit="1" customWidth="1"/>
    <col min="3" max="52" width="11.42578125" style="11" customWidth="1"/>
    <col min="53" max="16384" width="9.140625" style="11"/>
  </cols>
  <sheetData>
    <row r="1" spans="1:55" x14ac:dyDescent="0.2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row>
    <row r="2" spans="1:55" s="81" customFormat="1" ht="121.5" customHeight="1" x14ac:dyDescent="0.25">
      <c r="A2" s="15" t="s">
        <v>32</v>
      </c>
      <c r="B2" s="15" t="s">
        <v>18</v>
      </c>
      <c r="C2" s="1" t="s">
        <v>87</v>
      </c>
      <c r="D2" s="1" t="s">
        <v>88</v>
      </c>
      <c r="E2" s="1" t="s">
        <v>89</v>
      </c>
      <c r="F2" s="1" t="s">
        <v>90</v>
      </c>
      <c r="G2" s="1" t="s">
        <v>91</v>
      </c>
      <c r="H2" s="1" t="s">
        <v>92</v>
      </c>
      <c r="I2" s="1" t="s">
        <v>93</v>
      </c>
      <c r="J2" s="157" t="s">
        <v>94</v>
      </c>
      <c r="K2" s="158" t="s">
        <v>697</v>
      </c>
      <c r="L2" s="135" t="s">
        <v>77</v>
      </c>
      <c r="M2" s="1" t="s">
        <v>95</v>
      </c>
      <c r="N2" s="135" t="s">
        <v>78</v>
      </c>
      <c r="O2" s="135" t="s">
        <v>38</v>
      </c>
      <c r="P2" s="135" t="s">
        <v>39</v>
      </c>
      <c r="Q2" s="135" t="s">
        <v>139</v>
      </c>
      <c r="R2" s="135" t="s">
        <v>140</v>
      </c>
      <c r="S2" s="135" t="s">
        <v>140</v>
      </c>
      <c r="T2" s="135" t="s">
        <v>46</v>
      </c>
      <c r="U2" s="135" t="s">
        <v>130</v>
      </c>
      <c r="V2" s="135" t="s">
        <v>45</v>
      </c>
      <c r="W2" s="135" t="s">
        <v>118</v>
      </c>
      <c r="X2" s="135" t="s">
        <v>128</v>
      </c>
      <c r="Y2" s="135" t="s">
        <v>54</v>
      </c>
      <c r="Z2" s="135" t="s">
        <v>53</v>
      </c>
      <c r="AA2" s="135" t="s">
        <v>129</v>
      </c>
      <c r="AB2" s="135" t="s">
        <v>122</v>
      </c>
      <c r="AC2" s="135" t="s">
        <v>37</v>
      </c>
      <c r="AD2" s="135" t="s">
        <v>131</v>
      </c>
      <c r="AE2" s="135" t="s">
        <v>132</v>
      </c>
      <c r="AF2" s="135" t="s">
        <v>132</v>
      </c>
      <c r="AG2" s="135" t="s">
        <v>132</v>
      </c>
      <c r="AH2" s="1" t="s">
        <v>133</v>
      </c>
      <c r="AI2" s="1" t="s">
        <v>134</v>
      </c>
      <c r="AJ2" s="1" t="s">
        <v>47</v>
      </c>
      <c r="AK2" s="135" t="s">
        <v>66</v>
      </c>
      <c r="AL2" s="135" t="s">
        <v>67</v>
      </c>
      <c r="AM2" s="135" t="s">
        <v>68</v>
      </c>
      <c r="AN2" s="135" t="s">
        <v>69</v>
      </c>
      <c r="AO2" s="135" t="s">
        <v>99</v>
      </c>
      <c r="AP2" s="135" t="s">
        <v>20</v>
      </c>
      <c r="AQ2" s="135" t="s">
        <v>56</v>
      </c>
      <c r="AR2" s="135" t="s">
        <v>22</v>
      </c>
      <c r="AS2" s="135" t="s">
        <v>75</v>
      </c>
      <c r="AT2" s="135" t="s">
        <v>23</v>
      </c>
      <c r="AU2" s="135" t="s">
        <v>24</v>
      </c>
      <c r="AV2" s="137" t="s">
        <v>79</v>
      </c>
      <c r="AW2" s="135" t="s">
        <v>41</v>
      </c>
      <c r="AX2" s="135" t="s">
        <v>40</v>
      </c>
      <c r="AY2" s="135" t="s">
        <v>137</v>
      </c>
      <c r="AZ2" s="135" t="s">
        <v>25</v>
      </c>
      <c r="BA2" s="135" t="s">
        <v>594</v>
      </c>
      <c r="BB2" s="135" t="s">
        <v>595</v>
      </c>
      <c r="BC2" s="135" t="s">
        <v>596</v>
      </c>
    </row>
    <row r="3" spans="1:55" x14ac:dyDescent="0.25">
      <c r="A3" s="73" t="s">
        <v>138</v>
      </c>
      <c r="B3" s="15"/>
      <c r="C3" s="74"/>
      <c r="D3" s="74"/>
      <c r="E3" s="74"/>
      <c r="F3" s="74"/>
      <c r="G3" s="74"/>
      <c r="H3" s="74"/>
      <c r="I3" s="74"/>
      <c r="J3" s="156" t="s">
        <v>731</v>
      </c>
      <c r="K3" s="156" t="s">
        <v>731</v>
      </c>
      <c r="L3" s="74">
        <v>2014</v>
      </c>
      <c r="M3" s="74" t="s">
        <v>324</v>
      </c>
      <c r="N3" s="74">
        <v>2013</v>
      </c>
      <c r="O3" s="74">
        <v>2013</v>
      </c>
      <c r="P3" s="74">
        <v>2012</v>
      </c>
      <c r="Q3" s="74" t="s">
        <v>679</v>
      </c>
      <c r="R3" s="74">
        <v>2012</v>
      </c>
      <c r="S3" s="74">
        <v>2013</v>
      </c>
      <c r="T3" s="74">
        <v>2012</v>
      </c>
      <c r="U3" s="74">
        <v>2013</v>
      </c>
      <c r="V3" s="74">
        <v>2013</v>
      </c>
      <c r="W3" s="74">
        <v>2013</v>
      </c>
      <c r="X3" s="74">
        <v>2013</v>
      </c>
      <c r="Y3" s="74">
        <v>2013</v>
      </c>
      <c r="Z3" s="74">
        <v>2013</v>
      </c>
      <c r="AA3" s="74">
        <v>2012</v>
      </c>
      <c r="AB3" s="74">
        <v>2012</v>
      </c>
      <c r="AC3" s="74">
        <v>2013</v>
      </c>
      <c r="AD3" s="74">
        <v>2013</v>
      </c>
      <c r="AE3" s="136">
        <v>2012</v>
      </c>
      <c r="AF3" s="136">
        <v>2013</v>
      </c>
      <c r="AG3" s="136">
        <v>2014</v>
      </c>
      <c r="AH3" s="74">
        <v>2013</v>
      </c>
      <c r="AI3" s="74">
        <v>2013</v>
      </c>
      <c r="AJ3" s="74">
        <v>2013</v>
      </c>
      <c r="AK3" s="136" t="s">
        <v>679</v>
      </c>
      <c r="AL3" s="136" t="s">
        <v>679</v>
      </c>
      <c r="AM3" s="136">
        <v>2014</v>
      </c>
      <c r="AN3" s="136">
        <v>2014</v>
      </c>
      <c r="AO3" s="136" t="s">
        <v>682</v>
      </c>
      <c r="AP3" s="136">
        <v>2013</v>
      </c>
      <c r="AQ3" s="136">
        <v>2014</v>
      </c>
      <c r="AR3" s="136">
        <v>2010</v>
      </c>
      <c r="AS3" s="136" t="s">
        <v>680</v>
      </c>
      <c r="AT3" s="136">
        <v>2013</v>
      </c>
      <c r="AU3" s="136">
        <v>2013</v>
      </c>
      <c r="AV3" s="136" t="s">
        <v>681</v>
      </c>
      <c r="AW3" s="136">
        <v>2012</v>
      </c>
      <c r="AX3" s="136">
        <v>2012</v>
      </c>
      <c r="AY3" s="136">
        <v>2013</v>
      </c>
      <c r="AZ3" s="136">
        <v>2013</v>
      </c>
      <c r="BA3" s="11" t="s">
        <v>683</v>
      </c>
      <c r="BB3" s="11" t="s">
        <v>684</v>
      </c>
      <c r="BC3" s="11" t="s">
        <v>100</v>
      </c>
    </row>
    <row r="4" spans="1:55" ht="45" x14ac:dyDescent="0.25">
      <c r="A4" s="92" t="s">
        <v>96</v>
      </c>
      <c r="B4" s="15"/>
      <c r="C4" s="74" t="s">
        <v>97</v>
      </c>
      <c r="D4" s="74" t="s">
        <v>97</v>
      </c>
      <c r="E4" s="74" t="s">
        <v>97</v>
      </c>
      <c r="F4" s="74" t="s">
        <v>97</v>
      </c>
      <c r="G4" s="74" t="s">
        <v>97</v>
      </c>
      <c r="H4" s="74" t="s">
        <v>97</v>
      </c>
      <c r="I4" s="74" t="s">
        <v>97</v>
      </c>
      <c r="J4" s="74" t="s">
        <v>97</v>
      </c>
      <c r="K4" s="136" t="s">
        <v>117</v>
      </c>
      <c r="L4" s="74" t="s">
        <v>98</v>
      </c>
      <c r="M4" s="74" t="s">
        <v>120</v>
      </c>
      <c r="N4" s="74" t="s">
        <v>98</v>
      </c>
      <c r="O4" s="74" t="s">
        <v>98</v>
      </c>
      <c r="P4" s="74" t="s">
        <v>98</v>
      </c>
      <c r="Q4" s="74" t="s">
        <v>115</v>
      </c>
      <c r="R4" s="74" t="s">
        <v>321</v>
      </c>
      <c r="S4" s="74" t="s">
        <v>321</v>
      </c>
      <c r="T4" s="74" t="s">
        <v>116</v>
      </c>
      <c r="U4" s="74" t="s">
        <v>121</v>
      </c>
      <c r="V4" s="74" t="s">
        <v>117</v>
      </c>
      <c r="W4" s="74" t="s">
        <v>119</v>
      </c>
      <c r="X4" s="74" t="s">
        <v>117</v>
      </c>
      <c r="Y4" s="74" t="s">
        <v>120</v>
      </c>
      <c r="Z4" s="74" t="s">
        <v>117</v>
      </c>
      <c r="AA4" s="74" t="s">
        <v>135</v>
      </c>
      <c r="AB4" s="74" t="s">
        <v>120</v>
      </c>
      <c r="AC4" s="74" t="s">
        <v>98</v>
      </c>
      <c r="AD4" s="74" t="s">
        <v>98</v>
      </c>
      <c r="AE4" s="74" t="s">
        <v>97</v>
      </c>
      <c r="AF4" s="74" t="s">
        <v>97</v>
      </c>
      <c r="AG4" s="74" t="s">
        <v>97</v>
      </c>
      <c r="AH4" s="74" t="s">
        <v>97</v>
      </c>
      <c r="AI4" s="74" t="s">
        <v>97</v>
      </c>
      <c r="AJ4" s="74" t="s">
        <v>97</v>
      </c>
      <c r="AK4" s="74" t="s">
        <v>117</v>
      </c>
      <c r="AL4" s="74" t="s">
        <v>117</v>
      </c>
      <c r="AM4" s="74" t="s">
        <v>98</v>
      </c>
      <c r="AN4" s="74" t="s">
        <v>98</v>
      </c>
      <c r="AO4" s="74" t="s">
        <v>98</v>
      </c>
      <c r="AP4" s="74" t="s">
        <v>98</v>
      </c>
      <c r="AQ4" s="74" t="s">
        <v>98</v>
      </c>
      <c r="AR4" s="74" t="s">
        <v>117</v>
      </c>
      <c r="AS4" s="74" t="s">
        <v>117</v>
      </c>
      <c r="AT4" s="74" t="s">
        <v>117</v>
      </c>
      <c r="AU4" s="74" t="s">
        <v>136</v>
      </c>
      <c r="AV4" s="74" t="s">
        <v>326</v>
      </c>
      <c r="AW4" s="74" t="s">
        <v>117</v>
      </c>
      <c r="AX4" s="74" t="s">
        <v>117</v>
      </c>
      <c r="AY4" s="74" t="s">
        <v>135</v>
      </c>
      <c r="AZ4" s="74" t="s">
        <v>97</v>
      </c>
      <c r="BA4" s="74" t="s">
        <v>321</v>
      </c>
      <c r="BB4" s="74" t="s">
        <v>321</v>
      </c>
      <c r="BC4" s="74" t="s">
        <v>321</v>
      </c>
    </row>
    <row r="5" spans="1:55" x14ac:dyDescent="0.25">
      <c r="A5" s="15" t="s">
        <v>1</v>
      </c>
      <c r="B5" s="15" t="s">
        <v>0</v>
      </c>
      <c r="C5" s="72">
        <v>0</v>
      </c>
      <c r="D5" s="72">
        <v>0</v>
      </c>
      <c r="E5" s="72">
        <v>6877</v>
      </c>
      <c r="F5" s="72">
        <v>0</v>
      </c>
      <c r="G5" s="72">
        <v>0</v>
      </c>
      <c r="H5" s="72">
        <v>0</v>
      </c>
      <c r="I5" s="72">
        <v>0</v>
      </c>
      <c r="J5" s="72">
        <v>314396.45161290321</v>
      </c>
      <c r="K5" s="70">
        <v>0.19354838709677419</v>
      </c>
      <c r="L5" s="72">
        <v>3</v>
      </c>
      <c r="M5" s="70">
        <v>8</v>
      </c>
      <c r="N5" s="70">
        <v>-0.75272607803344727</v>
      </c>
      <c r="O5" s="70">
        <v>0.38835514286447109</v>
      </c>
      <c r="P5" s="70">
        <v>0.50783230000000001</v>
      </c>
      <c r="Q5" s="72">
        <v>321147363</v>
      </c>
      <c r="R5" s="72">
        <v>1158.54</v>
      </c>
      <c r="S5" s="72">
        <v>1040.1099999999999</v>
      </c>
      <c r="T5" s="70">
        <v>10.806718423177673</v>
      </c>
      <c r="U5" s="71">
        <v>97.6</v>
      </c>
      <c r="V5" s="71">
        <v>26</v>
      </c>
      <c r="W5" s="71">
        <v>0.5</v>
      </c>
      <c r="X5" s="72">
        <v>82</v>
      </c>
      <c r="Y5" s="72">
        <v>54</v>
      </c>
      <c r="Z5" s="71">
        <v>0.9</v>
      </c>
      <c r="AA5" s="70">
        <v>90.1</v>
      </c>
      <c r="AB5" s="71">
        <v>163</v>
      </c>
      <c r="AC5" s="70">
        <v>0.60696676862365084</v>
      </c>
      <c r="AD5" s="70">
        <v>39.79</v>
      </c>
      <c r="AE5" s="72">
        <v>2871000</v>
      </c>
      <c r="AF5" s="72">
        <v>0</v>
      </c>
      <c r="AG5" s="72">
        <v>4000000</v>
      </c>
      <c r="AH5" s="72">
        <v>0</v>
      </c>
      <c r="AI5" s="72">
        <v>62369</v>
      </c>
      <c r="AJ5" s="72">
        <v>2</v>
      </c>
      <c r="AK5" s="72">
        <v>125</v>
      </c>
      <c r="AL5" s="71">
        <v>20.7</v>
      </c>
      <c r="AM5" s="70">
        <v>2.16</v>
      </c>
      <c r="AN5" s="71">
        <v>14.6</v>
      </c>
      <c r="AO5" s="70">
        <v>3.7166666666666672</v>
      </c>
      <c r="AP5" s="70">
        <v>-0.61724656820297241</v>
      </c>
      <c r="AQ5" s="72">
        <v>38</v>
      </c>
      <c r="AR5" s="71">
        <v>14.6</v>
      </c>
      <c r="AS5" s="70">
        <v>28.729213714599599</v>
      </c>
      <c r="AT5" s="70">
        <v>4.4000000000000004</v>
      </c>
      <c r="AU5" s="70">
        <v>66.377282949073205</v>
      </c>
      <c r="AV5" s="70">
        <v>5.5691050980964194</v>
      </c>
      <c r="AW5" s="71">
        <v>18.600000000000001</v>
      </c>
      <c r="AX5" s="71">
        <v>81.7</v>
      </c>
      <c r="AY5" s="72">
        <v>1302.2639999999999</v>
      </c>
      <c r="AZ5" s="72">
        <v>17589198</v>
      </c>
      <c r="BA5" s="70">
        <v>0.53661899999999996</v>
      </c>
      <c r="BB5" s="70">
        <v>1.55</v>
      </c>
      <c r="BC5" s="70">
        <v>2.3012790000000001</v>
      </c>
    </row>
    <row r="6" spans="1:55" x14ac:dyDescent="0.25">
      <c r="A6" s="15" t="s">
        <v>3</v>
      </c>
      <c r="B6" s="15" t="s">
        <v>2</v>
      </c>
      <c r="C6" s="72">
        <v>230.42315789473685</v>
      </c>
      <c r="D6" s="72">
        <v>0</v>
      </c>
      <c r="E6" s="72">
        <v>38046</v>
      </c>
      <c r="F6" s="72">
        <v>0</v>
      </c>
      <c r="G6" s="72">
        <v>0</v>
      </c>
      <c r="H6" s="72">
        <v>0</v>
      </c>
      <c r="I6" s="72">
        <v>0</v>
      </c>
      <c r="J6" s="72">
        <v>6029.0322580645161</v>
      </c>
      <c r="K6" s="70">
        <v>3.2258064516129031E-2</v>
      </c>
      <c r="L6" s="72">
        <v>1</v>
      </c>
      <c r="M6" s="70">
        <v>7.6</v>
      </c>
      <c r="N6" s="70">
        <v>-0.51781761646270752</v>
      </c>
      <c r="O6" s="70">
        <v>0.50437667676485054</v>
      </c>
      <c r="P6" s="70">
        <v>0.26031300000000002</v>
      </c>
      <c r="Q6" s="72">
        <v>147739156</v>
      </c>
      <c r="R6" s="72">
        <v>596.24</v>
      </c>
      <c r="S6" s="72">
        <v>737.49</v>
      </c>
      <c r="T6" s="70">
        <v>2.2907997780361171</v>
      </c>
      <c r="U6" s="71">
        <v>94.5</v>
      </c>
      <c r="V6" s="71">
        <v>16.600000000000001</v>
      </c>
      <c r="W6" s="71">
        <v>0.8</v>
      </c>
      <c r="X6" s="72">
        <v>83</v>
      </c>
      <c r="Y6" s="72">
        <v>235</v>
      </c>
      <c r="Z6" s="71">
        <v>4.3</v>
      </c>
      <c r="AA6" s="70">
        <v>120.17</v>
      </c>
      <c r="AB6" s="71">
        <v>103</v>
      </c>
      <c r="AC6" s="70">
        <v>0.62186741612385321</v>
      </c>
      <c r="AD6" s="70">
        <v>38.909999999999997</v>
      </c>
      <c r="AE6" s="72">
        <v>51980</v>
      </c>
      <c r="AF6" s="72">
        <v>0</v>
      </c>
      <c r="AG6" s="72">
        <v>5180</v>
      </c>
      <c r="AH6" s="72">
        <v>0</v>
      </c>
      <c r="AI6" s="72">
        <v>98969</v>
      </c>
      <c r="AJ6" s="72">
        <v>0</v>
      </c>
      <c r="AK6" s="72">
        <v>117</v>
      </c>
      <c r="AL6" s="71">
        <v>10.5</v>
      </c>
      <c r="AM6" s="70" t="s">
        <v>101</v>
      </c>
      <c r="AN6" s="71" t="s">
        <v>101</v>
      </c>
      <c r="AO6" s="70">
        <v>3.9666666666666663</v>
      </c>
      <c r="AP6" s="70">
        <v>-0.86477208137512207</v>
      </c>
      <c r="AQ6" s="72">
        <v>27</v>
      </c>
      <c r="AR6" s="71">
        <v>48.7</v>
      </c>
      <c r="AS6" s="70">
        <v>71.290504455566406</v>
      </c>
      <c r="AT6" s="70">
        <v>6.4</v>
      </c>
      <c r="AU6" s="70">
        <v>70.390468500458695</v>
      </c>
      <c r="AV6" s="70">
        <v>6</v>
      </c>
      <c r="AW6" s="71">
        <v>45.2</v>
      </c>
      <c r="AX6" s="71">
        <v>74.099999999999994</v>
      </c>
      <c r="AY6" s="72">
        <v>2259.2570000000001</v>
      </c>
      <c r="AZ6" s="72">
        <v>22253959</v>
      </c>
      <c r="BA6" s="70">
        <v>0</v>
      </c>
      <c r="BB6" s="70">
        <v>0.72</v>
      </c>
      <c r="BC6" s="70">
        <v>4.4480113333333335</v>
      </c>
    </row>
    <row r="7" spans="1:55" x14ac:dyDescent="0.25">
      <c r="A7" s="15" t="s">
        <v>5</v>
      </c>
      <c r="B7" s="15" t="s">
        <v>4</v>
      </c>
      <c r="C7" s="72">
        <v>0</v>
      </c>
      <c r="D7" s="72">
        <v>0</v>
      </c>
      <c r="E7" s="72">
        <v>23542</v>
      </c>
      <c r="F7" s="72">
        <v>0</v>
      </c>
      <c r="G7" s="72">
        <v>0</v>
      </c>
      <c r="H7" s="72">
        <v>0</v>
      </c>
      <c r="I7" s="72">
        <v>0</v>
      </c>
      <c r="J7" s="72">
        <v>176000</v>
      </c>
      <c r="K7" s="70">
        <v>0.16129032258064516</v>
      </c>
      <c r="L7" s="72">
        <v>3</v>
      </c>
      <c r="M7" s="70">
        <v>7.3</v>
      </c>
      <c r="N7" s="70">
        <v>-1.1007781028747559</v>
      </c>
      <c r="O7" s="70">
        <v>0.37242434514571243</v>
      </c>
      <c r="P7" s="70">
        <v>0.34</v>
      </c>
      <c r="Q7" s="72">
        <v>1053317376</v>
      </c>
      <c r="R7" s="72">
        <v>478.59</v>
      </c>
      <c r="S7" s="72">
        <v>399.33</v>
      </c>
      <c r="T7" s="70">
        <v>3.9137268094936042</v>
      </c>
      <c r="U7" s="71">
        <v>147.5</v>
      </c>
      <c r="V7" s="71">
        <v>33.9</v>
      </c>
      <c r="W7" s="71">
        <v>0.4</v>
      </c>
      <c r="X7" s="72">
        <v>26</v>
      </c>
      <c r="Y7" s="72">
        <v>151</v>
      </c>
      <c r="Z7" s="71">
        <v>2.5</v>
      </c>
      <c r="AA7" s="70">
        <v>41.9</v>
      </c>
      <c r="AB7" s="71">
        <v>181</v>
      </c>
      <c r="AC7" s="70">
        <v>0.70726663629031794</v>
      </c>
      <c r="AD7" s="70">
        <v>39.78</v>
      </c>
      <c r="AE7" s="72">
        <v>2215339</v>
      </c>
      <c r="AF7" s="72">
        <v>1600000</v>
      </c>
      <c r="AG7" s="72">
        <v>0</v>
      </c>
      <c r="AH7" s="72">
        <v>90000</v>
      </c>
      <c r="AI7" s="72">
        <v>355132</v>
      </c>
      <c r="AJ7" s="72">
        <v>115944</v>
      </c>
      <c r="AK7" s="72">
        <v>104</v>
      </c>
      <c r="AL7" s="71">
        <v>34.799999999999997</v>
      </c>
      <c r="AM7" s="70" t="s">
        <v>101</v>
      </c>
      <c r="AN7" s="71" t="s">
        <v>101</v>
      </c>
      <c r="AO7" s="70" t="s">
        <v>101</v>
      </c>
      <c r="AP7" s="70">
        <v>-1.4959820508956909</v>
      </c>
      <c r="AQ7" s="72">
        <v>22</v>
      </c>
      <c r="AR7" s="71" t="s">
        <v>101</v>
      </c>
      <c r="AS7" s="70">
        <v>37.267051696777301</v>
      </c>
      <c r="AT7" s="70">
        <v>2.2999999999999998</v>
      </c>
      <c r="AU7" s="70">
        <v>35.5643768253939</v>
      </c>
      <c r="AV7" s="70">
        <v>3</v>
      </c>
      <c r="AW7" s="71">
        <v>11.9</v>
      </c>
      <c r="AX7" s="71">
        <v>50.7</v>
      </c>
      <c r="AY7" s="72">
        <v>1866.809</v>
      </c>
      <c r="AZ7" s="72">
        <v>12825314</v>
      </c>
      <c r="BA7" s="70">
        <v>0</v>
      </c>
      <c r="BB7" s="70">
        <v>0</v>
      </c>
      <c r="BC7" s="70">
        <v>1.2348319999999999</v>
      </c>
    </row>
    <row r="8" spans="1:55" x14ac:dyDescent="0.25">
      <c r="A8" s="15" t="s">
        <v>7</v>
      </c>
      <c r="B8" s="15" t="s">
        <v>6</v>
      </c>
      <c r="C8" s="72">
        <v>0</v>
      </c>
      <c r="D8" s="72">
        <v>0</v>
      </c>
      <c r="E8" s="72">
        <v>1411</v>
      </c>
      <c r="F8" s="72">
        <v>0</v>
      </c>
      <c r="G8" s="72">
        <v>0</v>
      </c>
      <c r="H8" s="72">
        <v>0</v>
      </c>
      <c r="I8" s="72">
        <v>0</v>
      </c>
      <c r="J8" s="72">
        <v>13806.451612903225</v>
      </c>
      <c r="K8" s="70">
        <v>3.2258064516129031E-2</v>
      </c>
      <c r="L8" s="72">
        <v>0</v>
      </c>
      <c r="M8" s="70">
        <v>10.199999999999999</v>
      </c>
      <c r="N8" s="70">
        <v>-4.6368207782506943E-2</v>
      </c>
      <c r="O8" s="70">
        <v>0.44071496109944619</v>
      </c>
      <c r="P8" s="70">
        <v>0.32852320000000002</v>
      </c>
      <c r="Q8" s="72">
        <v>19898727</v>
      </c>
      <c r="R8" s="72">
        <v>138.80000000000001</v>
      </c>
      <c r="S8" s="72">
        <v>110.8</v>
      </c>
      <c r="T8" s="70">
        <v>15.659489954068276</v>
      </c>
      <c r="U8" s="71">
        <v>73.8</v>
      </c>
      <c r="V8" s="71">
        <v>15.8</v>
      </c>
      <c r="W8" s="71">
        <v>1.1000000000000001</v>
      </c>
      <c r="X8" s="72">
        <v>85</v>
      </c>
      <c r="Y8" s="72">
        <v>173</v>
      </c>
      <c r="Z8" s="71">
        <v>1.2</v>
      </c>
      <c r="AA8" s="70">
        <v>97.69</v>
      </c>
      <c r="AB8" s="71">
        <v>97</v>
      </c>
      <c r="AC8" s="70">
        <v>0.62449375727335998</v>
      </c>
      <c r="AD8" s="70">
        <v>47.28</v>
      </c>
      <c r="AE8" s="72">
        <v>428000</v>
      </c>
      <c r="AF8" s="72">
        <v>3300</v>
      </c>
      <c r="AG8" s="72">
        <v>0</v>
      </c>
      <c r="AH8" s="72">
        <v>0</v>
      </c>
      <c r="AI8" s="72">
        <v>9853</v>
      </c>
      <c r="AJ8" s="72">
        <v>0</v>
      </c>
      <c r="AK8" s="72">
        <v>127</v>
      </c>
      <c r="AL8" s="71">
        <v>6</v>
      </c>
      <c r="AM8" s="70">
        <v>2.81</v>
      </c>
      <c r="AN8" s="71">
        <v>4.5999999999999996</v>
      </c>
      <c r="AO8" s="70">
        <v>3.8166666666666673</v>
      </c>
      <c r="AP8" s="70">
        <v>-0.71818774938583374</v>
      </c>
      <c r="AQ8" s="72">
        <v>29</v>
      </c>
      <c r="AR8" s="71" t="s">
        <v>101</v>
      </c>
      <c r="AS8" s="70">
        <v>52.004360198974602</v>
      </c>
      <c r="AT8" s="70">
        <v>14</v>
      </c>
      <c r="AU8" s="70">
        <v>99.976693695130805</v>
      </c>
      <c r="AV8" s="70">
        <v>33</v>
      </c>
      <c r="AW8" s="71">
        <v>60.2</v>
      </c>
      <c r="AX8" s="71">
        <v>90.1</v>
      </c>
      <c r="AY8" s="72">
        <v>1943.3979999999999</v>
      </c>
      <c r="AZ8" s="72">
        <v>1849285</v>
      </c>
      <c r="BA8" s="70">
        <v>6.4029999999999998E-3</v>
      </c>
      <c r="BB8" s="70">
        <v>0.66</v>
      </c>
      <c r="BC8" s="70">
        <v>2.3313333333333335E-2</v>
      </c>
    </row>
    <row r="9" spans="1:55" x14ac:dyDescent="0.25">
      <c r="A9" s="15" t="s">
        <v>9</v>
      </c>
      <c r="B9" s="15" t="s">
        <v>8</v>
      </c>
      <c r="C9" s="72">
        <v>0</v>
      </c>
      <c r="D9" s="72">
        <v>0</v>
      </c>
      <c r="E9" s="72">
        <v>12606</v>
      </c>
      <c r="F9" s="72">
        <v>0</v>
      </c>
      <c r="G9" s="72">
        <v>0</v>
      </c>
      <c r="H9" s="72">
        <v>0</v>
      </c>
      <c r="I9" s="72">
        <v>0</v>
      </c>
      <c r="J9" s="72">
        <v>175064.51612903227</v>
      </c>
      <c r="K9" s="70">
        <v>0.16129032258064516</v>
      </c>
      <c r="L9" s="72">
        <v>4</v>
      </c>
      <c r="M9" s="70">
        <v>7.5</v>
      </c>
      <c r="N9" s="70">
        <v>-1.6854244470596313</v>
      </c>
      <c r="O9" s="70">
        <v>0.4067044626814591</v>
      </c>
      <c r="P9" s="70">
        <v>0.53345569999999998</v>
      </c>
      <c r="Q9" s="72">
        <v>964530932</v>
      </c>
      <c r="R9" s="72">
        <v>1001.3</v>
      </c>
      <c r="S9" s="72">
        <v>1391.3</v>
      </c>
      <c r="T9" s="70">
        <v>10.209351813922886</v>
      </c>
      <c r="U9" s="71">
        <v>122.7</v>
      </c>
      <c r="V9" s="71">
        <v>27.9</v>
      </c>
      <c r="W9" s="71">
        <v>0.8</v>
      </c>
      <c r="X9" s="72">
        <v>23</v>
      </c>
      <c r="Y9" s="72">
        <v>60</v>
      </c>
      <c r="Z9" s="71">
        <v>0.9</v>
      </c>
      <c r="AA9" s="70">
        <v>73.75</v>
      </c>
      <c r="AB9" s="71">
        <v>176</v>
      </c>
      <c r="AC9" s="70">
        <v>0.67307080097362082</v>
      </c>
      <c r="AD9" s="70">
        <v>33.020000000000003</v>
      </c>
      <c r="AE9" s="72">
        <v>3500000</v>
      </c>
      <c r="AF9" s="72">
        <v>46000</v>
      </c>
      <c r="AG9" s="72">
        <v>7</v>
      </c>
      <c r="AH9" s="72">
        <v>353400</v>
      </c>
      <c r="AI9" s="72">
        <v>13928</v>
      </c>
      <c r="AJ9" s="72">
        <v>28</v>
      </c>
      <c r="AK9" s="72">
        <v>136</v>
      </c>
      <c r="AL9" s="71">
        <v>4.9000000000000004</v>
      </c>
      <c r="AM9" s="70">
        <v>2.12</v>
      </c>
      <c r="AN9" s="71">
        <v>8.3000000000000007</v>
      </c>
      <c r="AO9" s="70">
        <v>3.05</v>
      </c>
      <c r="AP9" s="70">
        <v>-0.83902931213378906</v>
      </c>
      <c r="AQ9" s="72">
        <v>32</v>
      </c>
      <c r="AR9" s="71" t="s">
        <v>101</v>
      </c>
      <c r="AS9" s="70">
        <v>33.560939788818402</v>
      </c>
      <c r="AT9" s="70">
        <v>2.2999999999999998</v>
      </c>
      <c r="AU9" s="70">
        <v>129.06693722572399</v>
      </c>
      <c r="AV9" s="70">
        <v>2</v>
      </c>
      <c r="AW9" s="71">
        <v>21.9</v>
      </c>
      <c r="AX9" s="71">
        <v>67.2</v>
      </c>
      <c r="AY9" s="72">
        <v>1128.0440000000001</v>
      </c>
      <c r="AZ9" s="72">
        <v>15301650</v>
      </c>
      <c r="BA9" s="70">
        <v>0</v>
      </c>
      <c r="BB9" s="70">
        <v>1.4</v>
      </c>
      <c r="BC9" s="70">
        <v>1.3706593333333332</v>
      </c>
    </row>
    <row r="10" spans="1:55" x14ac:dyDescent="0.25">
      <c r="A10" s="15" t="s">
        <v>11</v>
      </c>
      <c r="B10" s="15" t="s">
        <v>10</v>
      </c>
      <c r="C10" s="72">
        <v>0</v>
      </c>
      <c r="D10" s="72">
        <v>0</v>
      </c>
      <c r="E10" s="72">
        <v>1359</v>
      </c>
      <c r="F10" s="72">
        <v>0</v>
      </c>
      <c r="G10" s="72">
        <v>0</v>
      </c>
      <c r="H10" s="72">
        <v>0</v>
      </c>
      <c r="I10" s="72">
        <v>0</v>
      </c>
      <c r="J10" s="72">
        <v>97706.677419354834</v>
      </c>
      <c r="K10" s="70">
        <v>0.16129032258064516</v>
      </c>
      <c r="L10" s="72">
        <v>2</v>
      </c>
      <c r="M10" s="70">
        <v>5</v>
      </c>
      <c r="N10" s="70">
        <v>-1.0169016122817993</v>
      </c>
      <c r="O10" s="70">
        <v>0.4870819578435211</v>
      </c>
      <c r="P10" s="70">
        <v>0.36249219999999999</v>
      </c>
      <c r="Q10" s="72">
        <v>278567395</v>
      </c>
      <c r="R10" s="72">
        <v>408.31</v>
      </c>
      <c r="S10" s="72">
        <v>291.29000000000002</v>
      </c>
      <c r="T10" s="70">
        <v>10.836079689929695</v>
      </c>
      <c r="U10" s="71">
        <v>90.1</v>
      </c>
      <c r="V10" s="71">
        <v>19.5</v>
      </c>
      <c r="W10" s="71">
        <v>1.3</v>
      </c>
      <c r="X10" s="72">
        <v>40</v>
      </c>
      <c r="Y10" s="72">
        <v>115</v>
      </c>
      <c r="Z10" s="71">
        <v>0.4</v>
      </c>
      <c r="AA10" s="70">
        <v>121.66</v>
      </c>
      <c r="AB10" s="71">
        <v>80</v>
      </c>
      <c r="AC10" s="70">
        <v>0.643983862292831</v>
      </c>
      <c r="AD10" s="70">
        <v>40.46</v>
      </c>
      <c r="AE10" s="72">
        <v>700000</v>
      </c>
      <c r="AF10" s="72">
        <v>4225</v>
      </c>
      <c r="AG10" s="72">
        <v>0</v>
      </c>
      <c r="AH10" s="72">
        <v>0</v>
      </c>
      <c r="AI10" s="72">
        <v>96144</v>
      </c>
      <c r="AJ10" s="72">
        <v>6208</v>
      </c>
      <c r="AK10" s="72">
        <v>131</v>
      </c>
      <c r="AL10" s="71">
        <v>6.5</v>
      </c>
      <c r="AM10" s="70">
        <v>2.21</v>
      </c>
      <c r="AN10" s="71">
        <v>4.4000000000000004</v>
      </c>
      <c r="AO10" s="70">
        <v>3.06666666666667</v>
      </c>
      <c r="AP10" s="70">
        <v>-0.90269047021865845</v>
      </c>
      <c r="AQ10" s="72">
        <v>30</v>
      </c>
      <c r="AR10" s="71" t="s">
        <v>101</v>
      </c>
      <c r="AS10" s="70">
        <v>45.5037841796875</v>
      </c>
      <c r="AT10" s="70">
        <v>6.2</v>
      </c>
      <c r="AU10" s="70">
        <v>102.527455859821</v>
      </c>
      <c r="AV10" s="70">
        <v>1.0311438827980983</v>
      </c>
      <c r="AW10" s="71">
        <v>26.7</v>
      </c>
      <c r="AX10" s="71">
        <v>49.6</v>
      </c>
      <c r="AY10" s="72">
        <v>2008.2560000000001</v>
      </c>
      <c r="AZ10" s="72">
        <v>3889880</v>
      </c>
      <c r="BA10" s="70">
        <v>5.2498000000000003E-2</v>
      </c>
      <c r="BB10" s="70">
        <v>0</v>
      </c>
      <c r="BC10" s="70">
        <v>1.5508706666666667</v>
      </c>
    </row>
    <row r="11" spans="1:55" x14ac:dyDescent="0.25">
      <c r="A11" s="15" t="s">
        <v>13</v>
      </c>
      <c r="B11" s="15" t="s">
        <v>12</v>
      </c>
      <c r="C11" s="72">
        <v>0</v>
      </c>
      <c r="D11" s="72">
        <v>0</v>
      </c>
      <c r="E11" s="72">
        <v>23177</v>
      </c>
      <c r="F11" s="72">
        <v>0</v>
      </c>
      <c r="G11" s="72">
        <v>0</v>
      </c>
      <c r="H11" s="72">
        <v>0</v>
      </c>
      <c r="I11" s="72">
        <v>0</v>
      </c>
      <c r="J11" s="72">
        <v>649130.90322580643</v>
      </c>
      <c r="K11" s="70">
        <v>0.22580645161290322</v>
      </c>
      <c r="L11" s="72">
        <v>3</v>
      </c>
      <c r="M11" s="70">
        <v>4.7</v>
      </c>
      <c r="N11" s="70">
        <v>-1.2963707447052002</v>
      </c>
      <c r="O11" s="70">
        <v>0.33699759750576341</v>
      </c>
      <c r="P11" s="70">
        <v>0.58388890000000004</v>
      </c>
      <c r="Q11" s="72">
        <v>1037425567</v>
      </c>
      <c r="R11" s="72">
        <v>901.87</v>
      </c>
      <c r="S11" s="72">
        <v>773.14</v>
      </c>
      <c r="T11" s="70">
        <v>13.549064276010903</v>
      </c>
      <c r="U11" s="71">
        <v>104.2</v>
      </c>
      <c r="V11" s="71">
        <v>37.9</v>
      </c>
      <c r="W11" s="71">
        <v>0.2</v>
      </c>
      <c r="X11" s="72">
        <v>16</v>
      </c>
      <c r="Y11" s="72">
        <v>102</v>
      </c>
      <c r="Z11" s="71">
        <v>0.4</v>
      </c>
      <c r="AA11" s="70">
        <v>44.24</v>
      </c>
      <c r="AB11" s="71">
        <v>154</v>
      </c>
      <c r="AC11" s="70">
        <v>0.67375850129521209</v>
      </c>
      <c r="AD11" s="70">
        <v>34.549999999999997</v>
      </c>
      <c r="AE11" s="72">
        <v>3535826</v>
      </c>
      <c r="AF11" s="72">
        <v>165943</v>
      </c>
      <c r="AG11" s="72">
        <v>165766</v>
      </c>
      <c r="AH11" s="72">
        <v>0</v>
      </c>
      <c r="AI11" s="72">
        <v>60510</v>
      </c>
      <c r="AJ11" s="72">
        <v>3127</v>
      </c>
      <c r="AK11" s="72">
        <v>121</v>
      </c>
      <c r="AL11" s="71">
        <v>11.3</v>
      </c>
      <c r="AM11" s="70">
        <v>2.02</v>
      </c>
      <c r="AN11" s="71">
        <v>11.3</v>
      </c>
      <c r="AO11" s="70">
        <v>2.9</v>
      </c>
      <c r="AP11" s="70">
        <v>-0.7070775032043457</v>
      </c>
      <c r="AQ11" s="72">
        <v>35</v>
      </c>
      <c r="AR11" s="71" t="s">
        <v>101</v>
      </c>
      <c r="AS11" s="70">
        <v>15.4566974639893</v>
      </c>
      <c r="AT11" s="70">
        <v>1.7</v>
      </c>
      <c r="AU11" s="70">
        <v>39.292209696785498</v>
      </c>
      <c r="AV11" s="70">
        <v>1.5206787687450671</v>
      </c>
      <c r="AW11" s="71">
        <v>9</v>
      </c>
      <c r="AX11" s="71">
        <v>52.3</v>
      </c>
      <c r="AY11" s="72">
        <v>771.06799999999998</v>
      </c>
      <c r="AZ11" s="72">
        <v>17831270</v>
      </c>
      <c r="BA11" s="70">
        <v>0</v>
      </c>
      <c r="BB11" s="70">
        <v>1.08</v>
      </c>
      <c r="BC11" s="70">
        <v>1.8837866666666667</v>
      </c>
    </row>
    <row r="12" spans="1:55" x14ac:dyDescent="0.25">
      <c r="A12" s="15" t="s">
        <v>15</v>
      </c>
      <c r="B12" s="15" t="s">
        <v>14</v>
      </c>
      <c r="C12" s="72">
        <v>0</v>
      </c>
      <c r="D12" s="72">
        <v>0</v>
      </c>
      <c r="E12" s="72">
        <v>191347</v>
      </c>
      <c r="F12" s="72">
        <v>0</v>
      </c>
      <c r="G12" s="72">
        <v>0</v>
      </c>
      <c r="H12" s="72">
        <v>0</v>
      </c>
      <c r="I12" s="72">
        <v>0</v>
      </c>
      <c r="J12" s="72">
        <v>0</v>
      </c>
      <c r="K12" s="70">
        <v>0</v>
      </c>
      <c r="L12" s="72">
        <v>5</v>
      </c>
      <c r="M12" s="70">
        <v>20</v>
      </c>
      <c r="N12" s="70">
        <v>-2.0793542861938477</v>
      </c>
      <c r="O12" s="70">
        <v>0.50363604567050857</v>
      </c>
      <c r="P12" s="70">
        <v>0.23892179999999999</v>
      </c>
      <c r="Q12" s="72">
        <v>88645941</v>
      </c>
      <c r="R12" s="72">
        <v>1915.82</v>
      </c>
      <c r="S12" s="72">
        <v>2529.48</v>
      </c>
      <c r="T12" s="70">
        <v>0.43474803129576223</v>
      </c>
      <c r="U12" s="71">
        <v>117.4</v>
      </c>
      <c r="V12" s="71">
        <v>31</v>
      </c>
      <c r="W12" s="71">
        <v>4</v>
      </c>
      <c r="X12" s="72">
        <v>9</v>
      </c>
      <c r="Y12" s="72">
        <v>338</v>
      </c>
      <c r="Z12" s="71">
        <v>3.2</v>
      </c>
      <c r="AA12" s="70">
        <v>161.39999</v>
      </c>
      <c r="AB12" s="71">
        <v>151</v>
      </c>
      <c r="AC12" s="70" t="s">
        <v>101</v>
      </c>
      <c r="AD12" s="70">
        <v>48.83</v>
      </c>
      <c r="AE12" s="72">
        <v>7015896</v>
      </c>
      <c r="AF12" s="72">
        <v>81506</v>
      </c>
      <c r="AG12" s="72">
        <v>22244</v>
      </c>
      <c r="AH12" s="72">
        <v>0</v>
      </c>
      <c r="AI12" s="72">
        <v>3154</v>
      </c>
      <c r="AJ12" s="72">
        <v>0</v>
      </c>
      <c r="AK12" s="72">
        <v>124</v>
      </c>
      <c r="AL12" s="71">
        <v>6.4</v>
      </c>
      <c r="AM12" s="70">
        <v>2.41</v>
      </c>
      <c r="AN12" s="71">
        <v>4</v>
      </c>
      <c r="AO12" s="70">
        <v>3.9</v>
      </c>
      <c r="AP12" s="70">
        <v>-1.0093042850494385</v>
      </c>
      <c r="AQ12" s="72">
        <v>27</v>
      </c>
      <c r="AR12" s="71">
        <v>50.3</v>
      </c>
      <c r="AS12" s="70">
        <v>51.077659606933601</v>
      </c>
      <c r="AT12" s="70">
        <v>38</v>
      </c>
      <c r="AU12" s="70">
        <v>73.291961606273901</v>
      </c>
      <c r="AV12" s="70">
        <v>21</v>
      </c>
      <c r="AW12" s="71">
        <v>27.8</v>
      </c>
      <c r="AX12" s="71">
        <v>64</v>
      </c>
      <c r="AY12" s="72">
        <v>2582.1819999999998</v>
      </c>
      <c r="AZ12" s="72">
        <v>173615345</v>
      </c>
      <c r="BA12" s="70">
        <v>0</v>
      </c>
      <c r="BB12" s="70">
        <v>1.3830680000000002</v>
      </c>
      <c r="BC12" s="70">
        <v>2.0016586666666667</v>
      </c>
    </row>
    <row r="13" spans="1:55" x14ac:dyDescent="0.25">
      <c r="A13" s="15" t="s">
        <v>17</v>
      </c>
      <c r="B13" s="15" t="s">
        <v>16</v>
      </c>
      <c r="C13" s="72">
        <v>0</v>
      </c>
      <c r="D13" s="72">
        <v>0</v>
      </c>
      <c r="E13" s="72">
        <v>16227</v>
      </c>
      <c r="F13" s="72">
        <v>0</v>
      </c>
      <c r="G13" s="72">
        <v>0</v>
      </c>
      <c r="H13" s="72">
        <v>0</v>
      </c>
      <c r="I13" s="72">
        <v>0</v>
      </c>
      <c r="J13" s="72">
        <v>57216.193548387098</v>
      </c>
      <c r="K13" s="70">
        <v>9.6774193548387094E-2</v>
      </c>
      <c r="L13" s="72">
        <v>2</v>
      </c>
      <c r="M13" s="70">
        <v>2.8</v>
      </c>
      <c r="N13" s="70">
        <v>-8.6355820298194885E-2</v>
      </c>
      <c r="O13" s="70">
        <v>0.48527805862157891</v>
      </c>
      <c r="P13" s="70">
        <v>0.38993559999999999</v>
      </c>
      <c r="Q13" s="72">
        <v>96423451</v>
      </c>
      <c r="R13" s="72">
        <v>1080.18</v>
      </c>
      <c r="S13" s="72">
        <v>982.82</v>
      </c>
      <c r="T13" s="70">
        <v>7.7904612850911867</v>
      </c>
      <c r="U13" s="71">
        <v>55.3</v>
      </c>
      <c r="V13" s="71">
        <v>16.8</v>
      </c>
      <c r="W13" s="71">
        <v>0.6</v>
      </c>
      <c r="X13" s="72">
        <v>80</v>
      </c>
      <c r="Y13" s="72">
        <v>136</v>
      </c>
      <c r="Z13" s="71">
        <v>0.5</v>
      </c>
      <c r="AA13" s="70">
        <v>96.49</v>
      </c>
      <c r="AB13" s="71">
        <v>83</v>
      </c>
      <c r="AC13" s="70">
        <v>0.5374709451945221</v>
      </c>
      <c r="AD13" s="70">
        <v>40.299999999999997</v>
      </c>
      <c r="AE13" s="72">
        <v>907000</v>
      </c>
      <c r="AF13" s="72">
        <v>163306</v>
      </c>
      <c r="AG13" s="72">
        <v>1</v>
      </c>
      <c r="AH13" s="72">
        <v>40000</v>
      </c>
      <c r="AI13" s="72">
        <v>14237</v>
      </c>
      <c r="AJ13" s="72">
        <v>0</v>
      </c>
      <c r="AK13" s="72">
        <v>104</v>
      </c>
      <c r="AL13" s="71">
        <v>16.7</v>
      </c>
      <c r="AM13" s="70">
        <v>2.16</v>
      </c>
      <c r="AN13" s="71">
        <v>7.1</v>
      </c>
      <c r="AO13" s="70">
        <v>3.55</v>
      </c>
      <c r="AP13" s="70">
        <v>-0.47856616973876953</v>
      </c>
      <c r="AQ13" s="72">
        <v>43</v>
      </c>
      <c r="AR13" s="71">
        <v>53.5</v>
      </c>
      <c r="AS13" s="70">
        <v>52.051959991455099</v>
      </c>
      <c r="AT13" s="70">
        <v>20.9</v>
      </c>
      <c r="AU13" s="70">
        <v>92.927982747104707</v>
      </c>
      <c r="AV13" s="70">
        <v>7.5158092720618148</v>
      </c>
      <c r="AW13" s="71">
        <v>51.9</v>
      </c>
      <c r="AX13" s="71">
        <v>74.099999999999994</v>
      </c>
      <c r="AY13" s="72">
        <v>1969.9580000000001</v>
      </c>
      <c r="AZ13" s="72">
        <v>14133280</v>
      </c>
      <c r="BA13" s="70">
        <v>7.6928999999999997E-2</v>
      </c>
      <c r="BB13" s="70">
        <v>1.575</v>
      </c>
      <c r="BC13" s="70">
        <v>0.40378633333333336</v>
      </c>
    </row>
  </sheetData>
  <mergeCells count="1">
    <mergeCell ref="A1:BC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5"/>
  <sheetViews>
    <sheetView topLeftCell="B1" zoomScale="55" zoomScaleNormal="55" workbookViewId="0">
      <pane ySplit="2" topLeftCell="A34" activePane="bottomLeft" state="frozen"/>
      <selection pane="bottomLeft" activeCell="I37" sqref="I37"/>
    </sheetView>
  </sheetViews>
  <sheetFormatPr defaultColWidth="9.140625" defaultRowHeight="15" x14ac:dyDescent="0.25"/>
  <cols>
    <col min="1" max="1" width="20.28515625" style="88" customWidth="1"/>
    <col min="2" max="2" width="16" style="88" customWidth="1"/>
    <col min="3" max="3" width="18.7109375" style="88" customWidth="1"/>
    <col min="4" max="4" width="32.5703125" style="88" bestFit="1" customWidth="1"/>
    <col min="5" max="5" width="33.140625" style="88" bestFit="1" customWidth="1"/>
    <col min="6" max="6" width="28.7109375" style="88" bestFit="1" customWidth="1"/>
    <col min="7" max="7" width="40.85546875" style="88" bestFit="1" customWidth="1"/>
    <col min="8" max="8" width="15.28515625" style="88" customWidth="1"/>
    <col min="9" max="9" width="71" style="88" customWidth="1"/>
    <col min="10" max="10" width="70.85546875" style="88" customWidth="1"/>
    <col min="11" max="11" width="66.85546875" style="88" customWidth="1"/>
    <col min="12" max="12" width="41.42578125" style="88" customWidth="1"/>
    <col min="13" max="13" width="46.42578125" style="88" customWidth="1"/>
    <col min="14" max="16384" width="9.140625" style="88"/>
  </cols>
  <sheetData>
    <row r="1" spans="1:13" s="167" customFormat="1" ht="45" customHeight="1" x14ac:dyDescent="0.2">
      <c r="A1" s="215" t="s">
        <v>733</v>
      </c>
      <c r="B1" s="215"/>
      <c r="C1" s="215"/>
      <c r="D1" s="215"/>
      <c r="E1" s="215"/>
      <c r="F1" s="215"/>
      <c r="G1" s="215"/>
      <c r="H1" s="215"/>
      <c r="I1" s="215"/>
      <c r="J1" s="215"/>
      <c r="K1" s="215"/>
      <c r="L1" s="215"/>
      <c r="M1" s="215"/>
    </row>
    <row r="2" spans="1:13" s="169" customFormat="1" ht="33.75" customHeight="1" thickBot="1" x14ac:dyDescent="0.3">
      <c r="A2" s="170" t="s">
        <v>144</v>
      </c>
      <c r="B2" s="170" t="s">
        <v>145</v>
      </c>
      <c r="C2" s="170" t="s">
        <v>146</v>
      </c>
      <c r="D2" s="170" t="s">
        <v>147</v>
      </c>
      <c r="E2" s="170" t="s">
        <v>617</v>
      </c>
      <c r="F2" s="170" t="s">
        <v>148</v>
      </c>
      <c r="G2" s="170" t="s">
        <v>149</v>
      </c>
      <c r="H2" s="170" t="s">
        <v>628</v>
      </c>
      <c r="I2" s="170" t="s">
        <v>315</v>
      </c>
      <c r="J2" s="170" t="s">
        <v>316</v>
      </c>
      <c r="K2" s="170" t="s">
        <v>317</v>
      </c>
      <c r="L2" s="170" t="s">
        <v>625</v>
      </c>
      <c r="M2" s="168" t="s">
        <v>213</v>
      </c>
    </row>
    <row r="3" spans="1:13" ht="119.25" customHeight="1" x14ac:dyDescent="0.25">
      <c r="A3" s="160" t="s">
        <v>150</v>
      </c>
      <c r="B3" s="161" t="s">
        <v>26</v>
      </c>
      <c r="C3" s="161" t="s">
        <v>612</v>
      </c>
      <c r="D3" s="161"/>
      <c r="E3" s="161"/>
      <c r="F3" s="161" t="s">
        <v>612</v>
      </c>
      <c r="G3" s="161" t="s">
        <v>612</v>
      </c>
      <c r="H3" s="161" t="s">
        <v>629</v>
      </c>
      <c r="I3" s="161" t="s">
        <v>708</v>
      </c>
      <c r="J3" s="161" t="s">
        <v>626</v>
      </c>
      <c r="K3" s="161" t="s">
        <v>709</v>
      </c>
      <c r="L3" s="161" t="s">
        <v>624</v>
      </c>
      <c r="M3" s="87"/>
    </row>
    <row r="4" spans="1:13" ht="126" customHeight="1" x14ac:dyDescent="0.25">
      <c r="A4" s="160" t="s">
        <v>150</v>
      </c>
      <c r="B4" s="161" t="s">
        <v>26</v>
      </c>
      <c r="C4" s="161" t="s">
        <v>658</v>
      </c>
      <c r="D4" s="161"/>
      <c r="E4" s="161"/>
      <c r="F4" s="161" t="s">
        <v>658</v>
      </c>
      <c r="G4" s="161" t="s">
        <v>658</v>
      </c>
      <c r="H4" s="161" t="s">
        <v>629</v>
      </c>
      <c r="I4" s="161" t="s">
        <v>663</v>
      </c>
      <c r="J4" s="161" t="s">
        <v>659</v>
      </c>
      <c r="K4" s="162"/>
      <c r="L4" s="161" t="s">
        <v>662</v>
      </c>
      <c r="M4" s="87" t="s">
        <v>661</v>
      </c>
    </row>
    <row r="5" spans="1:13" ht="119.25" customHeight="1" x14ac:dyDescent="0.25">
      <c r="A5" s="160" t="s">
        <v>150</v>
      </c>
      <c r="B5" s="161" t="s">
        <v>26</v>
      </c>
      <c r="C5" s="161" t="s">
        <v>153</v>
      </c>
      <c r="D5" s="161" t="s">
        <v>151</v>
      </c>
      <c r="E5" s="161" t="s">
        <v>154</v>
      </c>
      <c r="F5" s="161" t="s">
        <v>102</v>
      </c>
      <c r="G5" s="161" t="s">
        <v>215</v>
      </c>
      <c r="H5" s="161" t="s">
        <v>629</v>
      </c>
      <c r="I5" s="161" t="s">
        <v>254</v>
      </c>
      <c r="J5" s="161" t="s">
        <v>255</v>
      </c>
      <c r="K5" s="161" t="s">
        <v>694</v>
      </c>
      <c r="L5" s="161" t="s">
        <v>695</v>
      </c>
      <c r="M5" s="87" t="s">
        <v>696</v>
      </c>
    </row>
    <row r="6" spans="1:13" ht="119.25" customHeight="1" x14ac:dyDescent="0.25">
      <c r="A6" s="160" t="s">
        <v>150</v>
      </c>
      <c r="B6" s="161" t="s">
        <v>26</v>
      </c>
      <c r="C6" s="161" t="s">
        <v>153</v>
      </c>
      <c r="D6" s="161" t="s">
        <v>152</v>
      </c>
      <c r="E6" s="161" t="s">
        <v>155</v>
      </c>
      <c r="F6" s="161" t="s">
        <v>103</v>
      </c>
      <c r="G6" s="161" t="s">
        <v>216</v>
      </c>
      <c r="H6" s="161" t="s">
        <v>629</v>
      </c>
      <c r="I6" s="161" t="s">
        <v>256</v>
      </c>
      <c r="J6" s="161" t="s">
        <v>255</v>
      </c>
      <c r="K6" s="161" t="s">
        <v>694</v>
      </c>
      <c r="L6" s="161" t="s">
        <v>695</v>
      </c>
      <c r="M6" s="87" t="s">
        <v>696</v>
      </c>
    </row>
    <row r="7" spans="1:13" ht="119.25" customHeight="1" x14ac:dyDescent="0.25">
      <c r="A7" s="160" t="s">
        <v>150</v>
      </c>
      <c r="B7" s="161" t="s">
        <v>26</v>
      </c>
      <c r="C7" s="161" t="s">
        <v>156</v>
      </c>
      <c r="D7" s="161"/>
      <c r="E7" s="161"/>
      <c r="F7" s="161" t="s">
        <v>613</v>
      </c>
      <c r="G7" s="161" t="s">
        <v>614</v>
      </c>
      <c r="H7" s="161" t="s">
        <v>629</v>
      </c>
      <c r="I7" s="161" t="s">
        <v>615</v>
      </c>
      <c r="J7" s="161" t="s">
        <v>257</v>
      </c>
      <c r="K7" s="161"/>
      <c r="L7" s="161" t="s">
        <v>636</v>
      </c>
      <c r="M7" s="93" t="s">
        <v>637</v>
      </c>
    </row>
    <row r="8" spans="1:13" ht="119.25" customHeight="1" x14ac:dyDescent="0.25">
      <c r="A8" s="160" t="s">
        <v>150</v>
      </c>
      <c r="B8" s="161" t="s">
        <v>26</v>
      </c>
      <c r="C8" s="161" t="s">
        <v>156</v>
      </c>
      <c r="D8" s="161" t="s">
        <v>710</v>
      </c>
      <c r="E8" s="161" t="s">
        <v>711</v>
      </c>
      <c r="F8" s="161" t="s">
        <v>698</v>
      </c>
      <c r="G8" s="161" t="s">
        <v>760</v>
      </c>
      <c r="H8" s="161" t="s">
        <v>630</v>
      </c>
      <c r="I8" s="161" t="s">
        <v>712</v>
      </c>
      <c r="J8" s="161" t="s">
        <v>257</v>
      </c>
      <c r="K8" s="161" t="s">
        <v>713</v>
      </c>
      <c r="L8" s="161" t="s">
        <v>714</v>
      </c>
      <c r="M8" s="155" t="s">
        <v>157</v>
      </c>
    </row>
    <row r="9" spans="1:13" ht="119.25" customHeight="1" x14ac:dyDescent="0.25">
      <c r="A9" s="160" t="s">
        <v>150</v>
      </c>
      <c r="B9" s="161" t="s">
        <v>26</v>
      </c>
      <c r="C9" s="161" t="s">
        <v>156</v>
      </c>
      <c r="D9" s="161" t="s">
        <v>715</v>
      </c>
      <c r="E9" s="161" t="s">
        <v>716</v>
      </c>
      <c r="F9" s="161" t="s">
        <v>76</v>
      </c>
      <c r="G9" s="161" t="s">
        <v>761</v>
      </c>
      <c r="H9" s="161" t="s">
        <v>630</v>
      </c>
      <c r="I9" s="161" t="s">
        <v>717</v>
      </c>
      <c r="J9" s="161" t="s">
        <v>257</v>
      </c>
      <c r="K9" s="161" t="s">
        <v>713</v>
      </c>
      <c r="L9" s="161" t="s">
        <v>714</v>
      </c>
      <c r="M9" s="155" t="s">
        <v>157</v>
      </c>
    </row>
    <row r="10" spans="1:13" ht="119.25" customHeight="1" x14ac:dyDescent="0.25">
      <c r="A10" s="160" t="s">
        <v>150</v>
      </c>
      <c r="B10" s="161" t="s">
        <v>26</v>
      </c>
      <c r="C10" s="161" t="s">
        <v>156</v>
      </c>
      <c r="D10" s="161" t="s">
        <v>718</v>
      </c>
      <c r="E10" s="161" t="s">
        <v>719</v>
      </c>
      <c r="F10" s="161" t="s">
        <v>720</v>
      </c>
      <c r="G10" s="161" t="s">
        <v>720</v>
      </c>
      <c r="H10" s="161" t="s">
        <v>630</v>
      </c>
      <c r="I10" s="161" t="s">
        <v>721</v>
      </c>
      <c r="J10" s="161" t="s">
        <v>257</v>
      </c>
      <c r="K10" s="161" t="s">
        <v>713</v>
      </c>
      <c r="L10" s="161" t="s">
        <v>714</v>
      </c>
      <c r="M10" s="155" t="s">
        <v>157</v>
      </c>
    </row>
    <row r="11" spans="1:13" ht="119.25" customHeight="1" x14ac:dyDescent="0.25">
      <c r="A11" s="160" t="s">
        <v>150</v>
      </c>
      <c r="B11" s="161" t="s">
        <v>27</v>
      </c>
      <c r="C11" s="161" t="s">
        <v>722</v>
      </c>
      <c r="D11" s="159" t="s">
        <v>724</v>
      </c>
      <c r="E11" s="159" t="s">
        <v>725</v>
      </c>
      <c r="F11" s="161" t="s">
        <v>704</v>
      </c>
      <c r="G11" s="161" t="s">
        <v>704</v>
      </c>
      <c r="H11" s="161" t="s">
        <v>630</v>
      </c>
      <c r="I11" s="161" t="s">
        <v>726</v>
      </c>
      <c r="J11" s="161" t="s">
        <v>723</v>
      </c>
      <c r="K11" s="159"/>
      <c r="L11" s="159" t="s">
        <v>727</v>
      </c>
      <c r="M11" s="196" t="s">
        <v>728</v>
      </c>
    </row>
    <row r="12" spans="1:13" ht="119.25" customHeight="1" x14ac:dyDescent="0.25">
      <c r="A12" s="160" t="s">
        <v>150</v>
      </c>
      <c r="B12" s="161" t="s">
        <v>27</v>
      </c>
      <c r="C12" s="161" t="s">
        <v>722</v>
      </c>
      <c r="D12" s="159" t="s">
        <v>724</v>
      </c>
      <c r="E12" s="159" t="s">
        <v>729</v>
      </c>
      <c r="F12" s="161" t="s">
        <v>730</v>
      </c>
      <c r="G12" s="161" t="s">
        <v>730</v>
      </c>
      <c r="H12" s="161" t="s">
        <v>630</v>
      </c>
      <c r="I12" s="161" t="s">
        <v>726</v>
      </c>
      <c r="J12" s="161" t="s">
        <v>723</v>
      </c>
      <c r="K12" s="159"/>
      <c r="L12" s="159" t="s">
        <v>727</v>
      </c>
      <c r="M12" s="155" t="s">
        <v>728</v>
      </c>
    </row>
    <row r="13" spans="1:13" ht="119.25" customHeight="1" x14ac:dyDescent="0.25">
      <c r="A13" s="160" t="s">
        <v>150</v>
      </c>
      <c r="B13" s="161" t="s">
        <v>27</v>
      </c>
      <c r="C13" s="161" t="s">
        <v>105</v>
      </c>
      <c r="D13" s="161"/>
      <c r="E13" s="161" t="s">
        <v>160</v>
      </c>
      <c r="F13" s="161" t="s">
        <v>77</v>
      </c>
      <c r="G13" s="161" t="s">
        <v>77</v>
      </c>
      <c r="H13" s="161" t="s">
        <v>629</v>
      </c>
      <c r="I13" s="161" t="s">
        <v>258</v>
      </c>
      <c r="J13" s="161" t="s">
        <v>616</v>
      </c>
      <c r="K13" s="161"/>
      <c r="L13" s="161" t="s">
        <v>161</v>
      </c>
      <c r="M13" s="87" t="s">
        <v>162</v>
      </c>
    </row>
    <row r="14" spans="1:13" ht="127.5" customHeight="1" x14ac:dyDescent="0.25">
      <c r="A14" s="160" t="s">
        <v>150</v>
      </c>
      <c r="B14" s="161" t="s">
        <v>27</v>
      </c>
      <c r="C14" s="161" t="s">
        <v>590</v>
      </c>
      <c r="D14" s="161"/>
      <c r="E14" s="161"/>
      <c r="F14" s="161" t="s">
        <v>584</v>
      </c>
      <c r="G14" s="161" t="s">
        <v>638</v>
      </c>
      <c r="H14" s="161" t="s">
        <v>629</v>
      </c>
      <c r="I14" s="161" t="s">
        <v>632</v>
      </c>
      <c r="J14" s="161" t="s">
        <v>633</v>
      </c>
      <c r="K14" s="161"/>
      <c r="L14" s="161" t="s">
        <v>634</v>
      </c>
      <c r="M14" s="93" t="s">
        <v>635</v>
      </c>
    </row>
    <row r="15" spans="1:13" ht="54.75" customHeight="1" x14ac:dyDescent="0.25">
      <c r="A15" s="163" t="s">
        <v>35</v>
      </c>
      <c r="B15" s="161" t="s">
        <v>163</v>
      </c>
      <c r="C15" s="161" t="s">
        <v>164</v>
      </c>
      <c r="D15" s="161"/>
      <c r="E15" s="161" t="s">
        <v>165</v>
      </c>
      <c r="F15" s="161" t="s">
        <v>38</v>
      </c>
      <c r="G15" s="161" t="s">
        <v>38</v>
      </c>
      <c r="H15" s="161" t="s">
        <v>631</v>
      </c>
      <c r="I15" s="161" t="s">
        <v>259</v>
      </c>
      <c r="J15" s="161" t="s">
        <v>260</v>
      </c>
      <c r="K15" s="161"/>
      <c r="L15" s="161" t="s">
        <v>619</v>
      </c>
      <c r="M15" s="87" t="s">
        <v>166</v>
      </c>
    </row>
    <row r="16" spans="1:13" ht="84.75" customHeight="1" x14ac:dyDescent="0.25">
      <c r="A16" s="163" t="s">
        <v>35</v>
      </c>
      <c r="B16" s="161" t="s">
        <v>163</v>
      </c>
      <c r="C16" s="161" t="s">
        <v>164</v>
      </c>
      <c r="D16" s="161"/>
      <c r="E16" s="161" t="s">
        <v>167</v>
      </c>
      <c r="F16" s="161" t="s">
        <v>39</v>
      </c>
      <c r="G16" s="161" t="s">
        <v>39</v>
      </c>
      <c r="H16" s="161" t="s">
        <v>631</v>
      </c>
      <c r="I16" s="161" t="s">
        <v>261</v>
      </c>
      <c r="J16" s="161" t="s">
        <v>262</v>
      </c>
      <c r="K16" s="161"/>
      <c r="L16" s="161" t="s">
        <v>620</v>
      </c>
      <c r="M16" s="93" t="s">
        <v>621</v>
      </c>
    </row>
    <row r="17" spans="1:13" ht="108.75" customHeight="1" x14ac:dyDescent="0.25">
      <c r="A17" s="163" t="s">
        <v>35</v>
      </c>
      <c r="B17" s="161" t="s">
        <v>163</v>
      </c>
      <c r="C17" s="161" t="s">
        <v>49</v>
      </c>
      <c r="D17" s="161"/>
      <c r="E17" s="161" t="s">
        <v>168</v>
      </c>
      <c r="F17" s="161" t="s">
        <v>37</v>
      </c>
      <c r="G17" s="161" t="s">
        <v>37</v>
      </c>
      <c r="H17" s="161" t="s">
        <v>631</v>
      </c>
      <c r="I17" s="161" t="s">
        <v>263</v>
      </c>
      <c r="J17" s="161" t="s">
        <v>264</v>
      </c>
      <c r="K17" s="161"/>
      <c r="L17" s="161" t="s">
        <v>619</v>
      </c>
      <c r="M17" s="93" t="s">
        <v>169</v>
      </c>
    </row>
    <row r="18" spans="1:13" ht="88.5" customHeight="1" x14ac:dyDescent="0.25">
      <c r="A18" s="163" t="s">
        <v>35</v>
      </c>
      <c r="B18" s="161" t="s">
        <v>163</v>
      </c>
      <c r="C18" s="161" t="s">
        <v>49</v>
      </c>
      <c r="D18" s="161"/>
      <c r="E18" s="161" t="s">
        <v>170</v>
      </c>
      <c r="F18" s="161" t="s">
        <v>171</v>
      </c>
      <c r="G18" s="161" t="s">
        <v>171</v>
      </c>
      <c r="H18" s="161" t="s">
        <v>631</v>
      </c>
      <c r="I18" s="161" t="s">
        <v>265</v>
      </c>
      <c r="J18" s="161" t="s">
        <v>266</v>
      </c>
      <c r="K18" s="161"/>
      <c r="L18" s="161" t="s">
        <v>201</v>
      </c>
      <c r="M18" s="87" t="s">
        <v>325</v>
      </c>
    </row>
    <row r="19" spans="1:13" ht="53.25" customHeight="1" x14ac:dyDescent="0.25">
      <c r="A19" s="163" t="s">
        <v>35</v>
      </c>
      <c r="B19" s="161" t="s">
        <v>163</v>
      </c>
      <c r="C19" s="161" t="s">
        <v>172</v>
      </c>
      <c r="D19" s="161" t="s">
        <v>70</v>
      </c>
      <c r="E19" s="161" t="s">
        <v>173</v>
      </c>
      <c r="F19" s="161" t="s">
        <v>174</v>
      </c>
      <c r="G19" s="161" t="s">
        <v>217</v>
      </c>
      <c r="H19" s="161" t="s">
        <v>630</v>
      </c>
      <c r="I19" s="161" t="s">
        <v>267</v>
      </c>
      <c r="J19" s="161" t="s">
        <v>268</v>
      </c>
      <c r="K19" s="161"/>
      <c r="L19" s="161" t="s">
        <v>175</v>
      </c>
      <c r="M19" s="87" t="s">
        <v>176</v>
      </c>
    </row>
    <row r="20" spans="1:13" ht="143.25" customHeight="1" x14ac:dyDescent="0.25">
      <c r="A20" s="163" t="s">
        <v>35</v>
      </c>
      <c r="B20" s="161" t="s">
        <v>163</v>
      </c>
      <c r="C20" s="161" t="s">
        <v>172</v>
      </c>
      <c r="D20" s="161" t="s">
        <v>70</v>
      </c>
      <c r="E20" s="161" t="s">
        <v>177</v>
      </c>
      <c r="F20" s="161" t="s">
        <v>46</v>
      </c>
      <c r="G20" s="161" t="s">
        <v>46</v>
      </c>
      <c r="H20" s="161" t="s">
        <v>630</v>
      </c>
      <c r="I20" s="161" t="s">
        <v>269</v>
      </c>
      <c r="J20" s="161" t="s">
        <v>268</v>
      </c>
      <c r="K20" s="161"/>
      <c r="L20" s="161" t="s">
        <v>201</v>
      </c>
      <c r="M20" s="87" t="s">
        <v>752</v>
      </c>
    </row>
    <row r="21" spans="1:13" ht="171.75" customHeight="1" x14ac:dyDescent="0.25">
      <c r="A21" s="163" t="s">
        <v>35</v>
      </c>
      <c r="B21" s="161" t="s">
        <v>163</v>
      </c>
      <c r="C21" s="161" t="s">
        <v>172</v>
      </c>
      <c r="D21" s="161" t="s">
        <v>586</v>
      </c>
      <c r="E21" s="161"/>
      <c r="F21" s="161" t="s">
        <v>666</v>
      </c>
      <c r="G21" s="161" t="s">
        <v>665</v>
      </c>
      <c r="H21" s="161" t="s">
        <v>630</v>
      </c>
      <c r="I21" s="161" t="s">
        <v>664</v>
      </c>
      <c r="J21" s="161" t="s">
        <v>660</v>
      </c>
      <c r="K21" s="161"/>
      <c r="L21" s="161" t="s">
        <v>667</v>
      </c>
      <c r="M21" s="93" t="s">
        <v>668</v>
      </c>
    </row>
    <row r="22" spans="1:13" ht="119.25" customHeight="1" x14ac:dyDescent="0.25">
      <c r="A22" s="163" t="s">
        <v>35</v>
      </c>
      <c r="B22" s="161" t="s">
        <v>60</v>
      </c>
      <c r="C22" s="161" t="s">
        <v>48</v>
      </c>
      <c r="D22" s="161"/>
      <c r="E22" s="161" t="s">
        <v>183</v>
      </c>
      <c r="F22" s="161" t="s">
        <v>134</v>
      </c>
      <c r="G22" s="161" t="s">
        <v>134</v>
      </c>
      <c r="H22" s="161" t="s">
        <v>629</v>
      </c>
      <c r="I22" s="161" t="s">
        <v>270</v>
      </c>
      <c r="J22" s="161" t="s">
        <v>271</v>
      </c>
      <c r="K22" s="161" t="s">
        <v>272</v>
      </c>
      <c r="L22" s="161" t="s">
        <v>677</v>
      </c>
      <c r="M22" s="93" t="s">
        <v>678</v>
      </c>
    </row>
    <row r="23" spans="1:13" ht="126.75" customHeight="1" x14ac:dyDescent="0.25">
      <c r="A23" s="163" t="s">
        <v>35</v>
      </c>
      <c r="B23" s="161" t="s">
        <v>60</v>
      </c>
      <c r="C23" s="161" t="s">
        <v>48</v>
      </c>
      <c r="D23" s="161"/>
      <c r="E23" s="161" t="s">
        <v>184</v>
      </c>
      <c r="F23" s="161" t="s">
        <v>133</v>
      </c>
      <c r="G23" s="161" t="s">
        <v>133</v>
      </c>
      <c r="H23" s="161" t="s">
        <v>629</v>
      </c>
      <c r="I23" s="161" t="s">
        <v>270</v>
      </c>
      <c r="J23" s="161" t="s">
        <v>271</v>
      </c>
      <c r="K23" s="161" t="s">
        <v>272</v>
      </c>
      <c r="L23" s="161" t="s">
        <v>675</v>
      </c>
      <c r="M23" s="87" t="s">
        <v>676</v>
      </c>
    </row>
    <row r="24" spans="1:13" ht="128.25" customHeight="1" x14ac:dyDescent="0.25">
      <c r="A24" s="163" t="s">
        <v>35</v>
      </c>
      <c r="B24" s="161" t="s">
        <v>60</v>
      </c>
      <c r="C24" s="161" t="s">
        <v>48</v>
      </c>
      <c r="D24" s="161"/>
      <c r="E24" s="161" t="s">
        <v>218</v>
      </c>
      <c r="F24" s="161" t="s">
        <v>185</v>
      </c>
      <c r="G24" s="161" t="s">
        <v>185</v>
      </c>
      <c r="H24" s="161" t="s">
        <v>630</v>
      </c>
      <c r="I24" s="161" t="s">
        <v>270</v>
      </c>
      <c r="J24" s="161" t="s">
        <v>271</v>
      </c>
      <c r="K24" s="161" t="s">
        <v>272</v>
      </c>
      <c r="L24" s="161" t="s">
        <v>675</v>
      </c>
      <c r="M24" s="87" t="s">
        <v>676</v>
      </c>
    </row>
    <row r="25" spans="1:13" ht="86.25" customHeight="1" x14ac:dyDescent="0.25">
      <c r="A25" s="163" t="s">
        <v>35</v>
      </c>
      <c r="B25" s="161" t="s">
        <v>60</v>
      </c>
      <c r="C25" s="161" t="s">
        <v>71</v>
      </c>
      <c r="D25" s="161" t="s">
        <v>214</v>
      </c>
      <c r="E25" s="161" t="s">
        <v>219</v>
      </c>
      <c r="F25" s="161" t="s">
        <v>220</v>
      </c>
      <c r="G25" s="161" t="s">
        <v>221</v>
      </c>
      <c r="H25" s="161" t="s">
        <v>630</v>
      </c>
      <c r="I25" s="161" t="s">
        <v>273</v>
      </c>
      <c r="J25" s="161" t="s">
        <v>274</v>
      </c>
      <c r="K25" s="161" t="s">
        <v>275</v>
      </c>
      <c r="L25" s="161" t="s">
        <v>186</v>
      </c>
      <c r="M25" s="93" t="s">
        <v>734</v>
      </c>
    </row>
    <row r="26" spans="1:13" ht="91.5" customHeight="1" x14ac:dyDescent="0.25">
      <c r="A26" s="163" t="s">
        <v>35</v>
      </c>
      <c r="B26" s="161" t="s">
        <v>60</v>
      </c>
      <c r="C26" s="161" t="s">
        <v>71</v>
      </c>
      <c r="D26" s="161" t="s">
        <v>214</v>
      </c>
      <c r="E26" s="161" t="s">
        <v>222</v>
      </c>
      <c r="F26" s="161" t="s">
        <v>55</v>
      </c>
      <c r="G26" s="161" t="s">
        <v>223</v>
      </c>
      <c r="H26" s="161" t="s">
        <v>630</v>
      </c>
      <c r="I26" s="161" t="s">
        <v>276</v>
      </c>
      <c r="J26" s="161" t="s">
        <v>277</v>
      </c>
      <c r="K26" s="161" t="s">
        <v>278</v>
      </c>
      <c r="L26" s="161" t="s">
        <v>186</v>
      </c>
      <c r="M26" s="87" t="s">
        <v>768</v>
      </c>
    </row>
    <row r="27" spans="1:13" ht="114.75" customHeight="1" x14ac:dyDescent="0.25">
      <c r="A27" s="163" t="s">
        <v>35</v>
      </c>
      <c r="B27" s="161" t="s">
        <v>60</v>
      </c>
      <c r="C27" s="161" t="s">
        <v>71</v>
      </c>
      <c r="D27" s="161" t="s">
        <v>214</v>
      </c>
      <c r="E27" s="161" t="s">
        <v>224</v>
      </c>
      <c r="F27" s="161" t="s">
        <v>54</v>
      </c>
      <c r="G27" s="161" t="s">
        <v>225</v>
      </c>
      <c r="H27" s="161" t="s">
        <v>630</v>
      </c>
      <c r="I27" s="161" t="s">
        <v>279</v>
      </c>
      <c r="J27" s="161" t="s">
        <v>280</v>
      </c>
      <c r="K27" s="161" t="s">
        <v>281</v>
      </c>
      <c r="L27" s="161" t="s">
        <v>186</v>
      </c>
      <c r="M27" s="93" t="s">
        <v>751</v>
      </c>
    </row>
    <row r="28" spans="1:13" ht="106.5" customHeight="1" x14ac:dyDescent="0.25">
      <c r="A28" s="163" t="s">
        <v>35</v>
      </c>
      <c r="B28" s="161" t="s">
        <v>60</v>
      </c>
      <c r="C28" s="161" t="s">
        <v>71</v>
      </c>
      <c r="D28" s="161" t="s">
        <v>214</v>
      </c>
      <c r="E28" s="161" t="s">
        <v>651</v>
      </c>
      <c r="F28" s="164" t="s">
        <v>647</v>
      </c>
      <c r="G28" s="161" t="s">
        <v>647</v>
      </c>
      <c r="H28" s="161" t="s">
        <v>629</v>
      </c>
      <c r="I28" s="161"/>
      <c r="J28" s="161" t="s">
        <v>656</v>
      </c>
      <c r="K28" s="161"/>
      <c r="L28" s="161" t="s">
        <v>180</v>
      </c>
      <c r="M28" s="87"/>
    </row>
    <row r="29" spans="1:13" ht="106.5" customHeight="1" x14ac:dyDescent="0.25">
      <c r="A29" s="163" t="s">
        <v>35</v>
      </c>
      <c r="B29" s="161" t="s">
        <v>60</v>
      </c>
      <c r="C29" s="161" t="s">
        <v>71</v>
      </c>
      <c r="D29" s="161" t="s">
        <v>214</v>
      </c>
      <c r="E29" s="161" t="s">
        <v>652</v>
      </c>
      <c r="F29" s="164" t="s">
        <v>648</v>
      </c>
      <c r="G29" s="161" t="s">
        <v>648</v>
      </c>
      <c r="H29" s="161" t="s">
        <v>629</v>
      </c>
      <c r="I29" s="161" t="s">
        <v>654</v>
      </c>
      <c r="J29" s="161" t="s">
        <v>655</v>
      </c>
      <c r="K29" s="161"/>
      <c r="L29" s="161" t="s">
        <v>653</v>
      </c>
      <c r="M29" s="87"/>
    </row>
    <row r="30" spans="1:13" ht="106.5" customHeight="1" x14ac:dyDescent="0.25">
      <c r="A30" s="163" t="s">
        <v>35</v>
      </c>
      <c r="B30" s="161" t="s">
        <v>60</v>
      </c>
      <c r="C30" s="161" t="s">
        <v>71</v>
      </c>
      <c r="D30" s="161" t="s">
        <v>178</v>
      </c>
      <c r="E30" s="161" t="s">
        <v>226</v>
      </c>
      <c r="F30" s="161" t="s">
        <v>19</v>
      </c>
      <c r="G30" s="161" t="s">
        <v>179</v>
      </c>
      <c r="H30" s="161" t="s">
        <v>631</v>
      </c>
      <c r="I30" s="161" t="s">
        <v>282</v>
      </c>
      <c r="J30" s="161" t="s">
        <v>283</v>
      </c>
      <c r="K30" s="161" t="s">
        <v>284</v>
      </c>
      <c r="L30" s="161" t="s">
        <v>180</v>
      </c>
      <c r="M30" s="87" t="s">
        <v>181</v>
      </c>
    </row>
    <row r="31" spans="1:13" ht="220.5" customHeight="1" x14ac:dyDescent="0.25">
      <c r="A31" s="163" t="s">
        <v>35</v>
      </c>
      <c r="B31" s="161" t="s">
        <v>60</v>
      </c>
      <c r="C31" s="161" t="s">
        <v>71</v>
      </c>
      <c r="D31" s="161" t="s">
        <v>178</v>
      </c>
      <c r="E31" s="161" t="s">
        <v>227</v>
      </c>
      <c r="F31" s="161" t="s">
        <v>182</v>
      </c>
      <c r="G31" s="161" t="s">
        <v>228</v>
      </c>
      <c r="H31" s="161" t="s">
        <v>629</v>
      </c>
      <c r="I31" s="161" t="s">
        <v>285</v>
      </c>
      <c r="J31" s="161" t="s">
        <v>286</v>
      </c>
      <c r="K31" s="161" t="s">
        <v>618</v>
      </c>
      <c r="L31" s="161" t="s">
        <v>644</v>
      </c>
      <c r="M31" s="93" t="s">
        <v>645</v>
      </c>
    </row>
    <row r="32" spans="1:13" ht="213.75" customHeight="1" x14ac:dyDescent="0.25">
      <c r="A32" s="163" t="s">
        <v>35</v>
      </c>
      <c r="B32" s="161" t="s">
        <v>60</v>
      </c>
      <c r="C32" s="161" t="s">
        <v>71</v>
      </c>
      <c r="D32" s="161" t="s">
        <v>188</v>
      </c>
      <c r="E32" s="161" t="s">
        <v>229</v>
      </c>
      <c r="F32" s="161" t="s">
        <v>230</v>
      </c>
      <c r="G32" s="161" t="s">
        <v>231</v>
      </c>
      <c r="H32" s="161" t="s">
        <v>629</v>
      </c>
      <c r="I32" s="161" t="s">
        <v>287</v>
      </c>
      <c r="J32" s="161" t="s">
        <v>288</v>
      </c>
      <c r="K32" s="161" t="s">
        <v>289</v>
      </c>
      <c r="L32" s="161" t="s">
        <v>674</v>
      </c>
      <c r="M32" s="87" t="s">
        <v>157</v>
      </c>
    </row>
    <row r="33" spans="1:13" ht="213.75" customHeight="1" x14ac:dyDescent="0.25">
      <c r="A33" s="163" t="s">
        <v>35</v>
      </c>
      <c r="B33" s="161" t="s">
        <v>60</v>
      </c>
      <c r="C33" s="161" t="s">
        <v>71</v>
      </c>
      <c r="D33" s="161" t="s">
        <v>593</v>
      </c>
      <c r="E33" s="161"/>
      <c r="F33" s="161" t="s">
        <v>749</v>
      </c>
      <c r="G33" s="161" t="s">
        <v>750</v>
      </c>
      <c r="H33" s="161" t="s">
        <v>629</v>
      </c>
      <c r="I33" s="161"/>
      <c r="J33" s="161" t="s">
        <v>290</v>
      </c>
      <c r="K33" s="161"/>
      <c r="L33" s="161" t="s">
        <v>644</v>
      </c>
      <c r="M33" s="93" t="s">
        <v>645</v>
      </c>
    </row>
    <row r="34" spans="1:13" ht="167.25" customHeight="1" x14ac:dyDescent="0.25">
      <c r="A34" s="163" t="s">
        <v>35</v>
      </c>
      <c r="B34" s="161" t="s">
        <v>60</v>
      </c>
      <c r="C34" s="161" t="s">
        <v>71</v>
      </c>
      <c r="D34" s="161" t="s">
        <v>593</v>
      </c>
      <c r="E34" s="161"/>
      <c r="F34" s="161" t="s">
        <v>592</v>
      </c>
      <c r="G34" s="161" t="s">
        <v>592</v>
      </c>
      <c r="H34" s="161" t="s">
        <v>629</v>
      </c>
      <c r="I34" s="161"/>
      <c r="J34" s="161" t="s">
        <v>290</v>
      </c>
      <c r="K34" s="161"/>
      <c r="L34" s="161" t="s">
        <v>644</v>
      </c>
      <c r="M34" s="93" t="s">
        <v>645</v>
      </c>
    </row>
    <row r="35" spans="1:13" ht="138.75" customHeight="1" x14ac:dyDescent="0.25">
      <c r="A35" s="163" t="s">
        <v>35</v>
      </c>
      <c r="B35" s="161" t="s">
        <v>60</v>
      </c>
      <c r="C35" s="161" t="s">
        <v>71</v>
      </c>
      <c r="D35" s="161" t="s">
        <v>59</v>
      </c>
      <c r="E35" s="161"/>
      <c r="F35" s="161" t="s">
        <v>623</v>
      </c>
      <c r="G35" s="161" t="s">
        <v>623</v>
      </c>
      <c r="H35" s="161" t="s">
        <v>629</v>
      </c>
      <c r="I35" s="161" t="s">
        <v>757</v>
      </c>
      <c r="J35" s="161"/>
      <c r="K35" s="161" t="s">
        <v>627</v>
      </c>
      <c r="L35" s="161" t="s">
        <v>624</v>
      </c>
      <c r="M35" s="87"/>
    </row>
    <row r="36" spans="1:13" ht="90" customHeight="1" x14ac:dyDescent="0.25">
      <c r="A36" s="165" t="s">
        <v>189</v>
      </c>
      <c r="B36" s="161" t="s">
        <v>28</v>
      </c>
      <c r="C36" s="161" t="s">
        <v>62</v>
      </c>
      <c r="D36" s="161"/>
      <c r="E36" s="161" t="s">
        <v>232</v>
      </c>
      <c r="F36" s="161" t="s">
        <v>190</v>
      </c>
      <c r="G36" s="161" t="s">
        <v>190</v>
      </c>
      <c r="H36" s="161" t="s">
        <v>630</v>
      </c>
      <c r="I36" s="161" t="s">
        <v>291</v>
      </c>
      <c r="J36" s="161" t="s">
        <v>292</v>
      </c>
      <c r="K36" s="161"/>
      <c r="L36" s="161" t="s">
        <v>158</v>
      </c>
      <c r="M36" s="93" t="s">
        <v>159</v>
      </c>
    </row>
    <row r="37" spans="1:13" ht="72.75" customHeight="1" x14ac:dyDescent="0.25">
      <c r="A37" s="165" t="s">
        <v>189</v>
      </c>
      <c r="B37" s="161" t="s">
        <v>28</v>
      </c>
      <c r="C37" s="161" t="s">
        <v>62</v>
      </c>
      <c r="D37" s="161"/>
      <c r="E37" s="161" t="s">
        <v>233</v>
      </c>
      <c r="F37" s="161" t="s">
        <v>56</v>
      </c>
      <c r="G37" s="161" t="s">
        <v>234</v>
      </c>
      <c r="H37" s="161" t="s">
        <v>630</v>
      </c>
      <c r="I37" s="161" t="s">
        <v>293</v>
      </c>
      <c r="J37" s="161" t="s">
        <v>294</v>
      </c>
      <c r="K37" s="161"/>
      <c r="L37" s="161" t="s">
        <v>191</v>
      </c>
      <c r="M37" s="87" t="s">
        <v>192</v>
      </c>
    </row>
    <row r="38" spans="1:13" ht="153" customHeight="1" x14ac:dyDescent="0.25">
      <c r="A38" s="165" t="s">
        <v>189</v>
      </c>
      <c r="B38" s="161" t="s">
        <v>28</v>
      </c>
      <c r="C38" s="161" t="s">
        <v>193</v>
      </c>
      <c r="D38" s="161"/>
      <c r="E38" s="161"/>
      <c r="F38" s="166" t="s">
        <v>639</v>
      </c>
      <c r="G38" s="161" t="s">
        <v>622</v>
      </c>
      <c r="H38" s="161" t="s">
        <v>630</v>
      </c>
      <c r="I38" s="161" t="s">
        <v>643</v>
      </c>
      <c r="J38" s="161" t="s">
        <v>642</v>
      </c>
      <c r="K38" s="161"/>
      <c r="L38" s="161" t="s">
        <v>641</v>
      </c>
      <c r="M38" s="87" t="s">
        <v>640</v>
      </c>
    </row>
    <row r="39" spans="1:13" ht="110.25" customHeight="1" x14ac:dyDescent="0.25">
      <c r="A39" s="165" t="s">
        <v>189</v>
      </c>
      <c r="B39" s="161" t="s">
        <v>28</v>
      </c>
      <c r="C39" s="161" t="s">
        <v>193</v>
      </c>
      <c r="D39" s="161"/>
      <c r="E39" s="161" t="s">
        <v>235</v>
      </c>
      <c r="F39" s="161" t="s">
        <v>194</v>
      </c>
      <c r="G39" s="161" t="s">
        <v>236</v>
      </c>
      <c r="H39" s="161" t="s">
        <v>630</v>
      </c>
      <c r="I39" s="161" t="s">
        <v>295</v>
      </c>
      <c r="J39" s="161" t="s">
        <v>296</v>
      </c>
      <c r="K39" s="161" t="s">
        <v>297</v>
      </c>
      <c r="L39" s="161" t="s">
        <v>195</v>
      </c>
      <c r="M39" s="87" t="s">
        <v>196</v>
      </c>
    </row>
    <row r="40" spans="1:13" ht="113.25" customHeight="1" x14ac:dyDescent="0.25">
      <c r="A40" s="165" t="s">
        <v>189</v>
      </c>
      <c r="B40" s="161" t="s">
        <v>29</v>
      </c>
      <c r="C40" s="161" t="s">
        <v>33</v>
      </c>
      <c r="D40" s="161"/>
      <c r="E40" s="161" t="s">
        <v>237</v>
      </c>
      <c r="F40" s="161" t="s">
        <v>21</v>
      </c>
      <c r="G40" s="161" t="s">
        <v>197</v>
      </c>
      <c r="H40" s="161" t="s">
        <v>630</v>
      </c>
      <c r="I40" s="161" t="s">
        <v>298</v>
      </c>
      <c r="J40" s="161" t="s">
        <v>299</v>
      </c>
      <c r="K40" s="161"/>
      <c r="L40" s="161" t="s">
        <v>198</v>
      </c>
      <c r="M40" s="87" t="s">
        <v>199</v>
      </c>
    </row>
    <row r="41" spans="1:13" ht="106.5" customHeight="1" x14ac:dyDescent="0.25">
      <c r="A41" s="165" t="s">
        <v>189</v>
      </c>
      <c r="B41" s="161" t="s">
        <v>29</v>
      </c>
      <c r="C41" s="161" t="s">
        <v>33</v>
      </c>
      <c r="D41" s="161"/>
      <c r="E41" s="161" t="s">
        <v>238</v>
      </c>
      <c r="F41" s="161" t="s">
        <v>22</v>
      </c>
      <c r="G41" s="161" t="s">
        <v>200</v>
      </c>
      <c r="H41" s="161" t="s">
        <v>630</v>
      </c>
      <c r="I41" s="161" t="s">
        <v>300</v>
      </c>
      <c r="J41" s="161" t="s">
        <v>299</v>
      </c>
      <c r="K41" s="161"/>
      <c r="L41" s="161" t="s">
        <v>201</v>
      </c>
      <c r="M41" s="87" t="s">
        <v>202</v>
      </c>
    </row>
    <row r="42" spans="1:13" ht="113.25" customHeight="1" x14ac:dyDescent="0.25">
      <c r="A42" s="165" t="s">
        <v>189</v>
      </c>
      <c r="B42" s="161" t="s">
        <v>29</v>
      </c>
      <c r="C42" s="161" t="s">
        <v>33</v>
      </c>
      <c r="D42" s="161"/>
      <c r="E42" s="161" t="s">
        <v>239</v>
      </c>
      <c r="F42" s="161" t="s">
        <v>240</v>
      </c>
      <c r="G42" s="161" t="s">
        <v>203</v>
      </c>
      <c r="H42" s="161" t="s">
        <v>630</v>
      </c>
      <c r="I42" s="161" t="s">
        <v>301</v>
      </c>
      <c r="J42" s="161" t="s">
        <v>299</v>
      </c>
      <c r="K42" s="161"/>
      <c r="L42" s="161" t="s">
        <v>201</v>
      </c>
      <c r="M42" s="87" t="s">
        <v>204</v>
      </c>
    </row>
    <row r="43" spans="1:13" ht="94.5" customHeight="1" x14ac:dyDescent="0.25">
      <c r="A43" s="165" t="s">
        <v>189</v>
      </c>
      <c r="B43" s="161" t="s">
        <v>29</v>
      </c>
      <c r="C43" s="161" t="s">
        <v>33</v>
      </c>
      <c r="D43" s="161"/>
      <c r="E43" s="161" t="s">
        <v>241</v>
      </c>
      <c r="F43" s="161" t="s">
        <v>242</v>
      </c>
      <c r="G43" s="161" t="s">
        <v>205</v>
      </c>
      <c r="H43" s="161" t="s">
        <v>630</v>
      </c>
      <c r="I43" s="161" t="s">
        <v>302</v>
      </c>
      <c r="J43" s="161" t="s">
        <v>299</v>
      </c>
      <c r="K43" s="161" t="s">
        <v>206</v>
      </c>
      <c r="L43" s="161" t="s">
        <v>201</v>
      </c>
      <c r="M43" s="87" t="s">
        <v>206</v>
      </c>
    </row>
    <row r="44" spans="1:13" ht="126.75" customHeight="1" x14ac:dyDescent="0.25">
      <c r="A44" s="165" t="s">
        <v>189</v>
      </c>
      <c r="B44" s="161" t="s">
        <v>29</v>
      </c>
      <c r="C44" s="161" t="s">
        <v>34</v>
      </c>
      <c r="D44" s="161"/>
      <c r="E44" s="161" t="s">
        <v>243</v>
      </c>
      <c r="F44" s="161" t="s">
        <v>244</v>
      </c>
      <c r="G44" s="161" t="s">
        <v>41</v>
      </c>
      <c r="H44" s="161" t="s">
        <v>755</v>
      </c>
      <c r="I44" s="161" t="s">
        <v>303</v>
      </c>
      <c r="J44" s="161" t="s">
        <v>304</v>
      </c>
      <c r="K44" s="161" t="s">
        <v>305</v>
      </c>
      <c r="L44" s="161" t="s">
        <v>201</v>
      </c>
      <c r="M44" s="87" t="s">
        <v>754</v>
      </c>
    </row>
    <row r="45" spans="1:13" ht="170.25" customHeight="1" x14ac:dyDescent="0.25">
      <c r="A45" s="165" t="s">
        <v>189</v>
      </c>
      <c r="B45" s="161" t="s">
        <v>29</v>
      </c>
      <c r="C45" s="161" t="s">
        <v>34</v>
      </c>
      <c r="D45" s="161"/>
      <c r="E45" s="161" t="s">
        <v>245</v>
      </c>
      <c r="F45" s="161" t="s">
        <v>246</v>
      </c>
      <c r="G45" s="161" t="s">
        <v>40</v>
      </c>
      <c r="H45" s="161" t="s">
        <v>755</v>
      </c>
      <c r="I45" s="161" t="s">
        <v>306</v>
      </c>
      <c r="J45" s="161" t="s">
        <v>307</v>
      </c>
      <c r="K45" s="161" t="s">
        <v>308</v>
      </c>
      <c r="L45" s="161" t="s">
        <v>201</v>
      </c>
      <c r="M45" s="87" t="s">
        <v>753</v>
      </c>
    </row>
    <row r="46" spans="1:13" ht="60" customHeight="1" x14ac:dyDescent="0.25">
      <c r="A46" s="165" t="s">
        <v>189</v>
      </c>
      <c r="B46" s="161" t="s">
        <v>29</v>
      </c>
      <c r="C46" s="161" t="s">
        <v>64</v>
      </c>
      <c r="D46" s="161"/>
      <c r="E46" s="161" t="s">
        <v>247</v>
      </c>
      <c r="F46" s="161" t="s">
        <v>129</v>
      </c>
      <c r="G46" s="161" t="s">
        <v>248</v>
      </c>
      <c r="H46" s="161" t="s">
        <v>630</v>
      </c>
      <c r="I46" s="161" t="s">
        <v>310</v>
      </c>
      <c r="J46" s="161" t="s">
        <v>309</v>
      </c>
      <c r="K46" s="161"/>
      <c r="L46" s="161" t="s">
        <v>186</v>
      </c>
      <c r="M46" s="93" t="s">
        <v>767</v>
      </c>
    </row>
    <row r="47" spans="1:13" ht="64.5" customHeight="1" x14ac:dyDescent="0.25">
      <c r="A47" s="165" t="s">
        <v>189</v>
      </c>
      <c r="B47" s="161" t="s">
        <v>29</v>
      </c>
      <c r="C47" s="161" t="s">
        <v>64</v>
      </c>
      <c r="D47" s="161"/>
      <c r="E47" s="161"/>
      <c r="F47" s="164" t="s">
        <v>692</v>
      </c>
      <c r="G47" s="161" t="s">
        <v>692</v>
      </c>
      <c r="H47" s="161" t="s">
        <v>629</v>
      </c>
      <c r="I47" s="161" t="s">
        <v>693</v>
      </c>
      <c r="J47" s="161"/>
      <c r="K47" s="161"/>
      <c r="L47" s="161" t="s">
        <v>646</v>
      </c>
      <c r="M47" s="87"/>
    </row>
    <row r="48" spans="1:13" ht="91.5" customHeight="1" x14ac:dyDescent="0.25">
      <c r="A48" s="165" t="s">
        <v>189</v>
      </c>
      <c r="B48" s="161" t="s">
        <v>29</v>
      </c>
      <c r="C48" s="161" t="s">
        <v>64</v>
      </c>
      <c r="D48" s="161"/>
      <c r="E48" s="161" t="s">
        <v>249</v>
      </c>
      <c r="F48" s="161" t="s">
        <v>250</v>
      </c>
      <c r="G48" s="161" t="s">
        <v>251</v>
      </c>
      <c r="H48" s="161" t="s">
        <v>630</v>
      </c>
      <c r="I48" s="161" t="s">
        <v>311</v>
      </c>
      <c r="J48" s="161" t="s">
        <v>312</v>
      </c>
      <c r="K48" s="161"/>
      <c r="L48" s="161" t="s">
        <v>186</v>
      </c>
      <c r="M48" s="87" t="s">
        <v>187</v>
      </c>
    </row>
    <row r="49" spans="1:13" ht="100.5" customHeight="1" x14ac:dyDescent="0.25">
      <c r="A49" s="165" t="s">
        <v>189</v>
      </c>
      <c r="B49" s="161" t="s">
        <v>29</v>
      </c>
      <c r="C49" s="161" t="s">
        <v>64</v>
      </c>
      <c r="D49" s="161"/>
      <c r="E49" s="161" t="s">
        <v>252</v>
      </c>
      <c r="F49" s="161" t="s">
        <v>207</v>
      </c>
      <c r="G49" s="161" t="s">
        <v>253</v>
      </c>
      <c r="H49" s="161" t="s">
        <v>630</v>
      </c>
      <c r="I49" s="161" t="s">
        <v>313</v>
      </c>
      <c r="J49" s="161" t="s">
        <v>314</v>
      </c>
      <c r="K49" s="161"/>
      <c r="L49" s="161" t="s">
        <v>186</v>
      </c>
      <c r="M49" s="87" t="s">
        <v>187</v>
      </c>
    </row>
    <row r="50" spans="1:13" ht="30" hidden="1" x14ac:dyDescent="0.25">
      <c r="A50" s="89" t="s">
        <v>208</v>
      </c>
      <c r="B50" s="87"/>
      <c r="C50" s="87"/>
      <c r="D50" s="87"/>
      <c r="E50" s="87"/>
      <c r="F50" s="87" t="s">
        <v>209</v>
      </c>
      <c r="G50" s="87"/>
      <c r="H50" s="87"/>
      <c r="I50" s="87"/>
      <c r="J50" s="87"/>
      <c r="K50" s="87"/>
      <c r="L50" s="87" t="s">
        <v>210</v>
      </c>
      <c r="M50" s="87" t="s">
        <v>211</v>
      </c>
    </row>
    <row r="51" spans="1:13" hidden="1" x14ac:dyDescent="0.25">
      <c r="A51" s="90" t="s">
        <v>208</v>
      </c>
      <c r="B51" s="87"/>
      <c r="C51" s="87"/>
      <c r="D51" s="87"/>
      <c r="E51" s="87"/>
      <c r="F51" s="87" t="s">
        <v>212</v>
      </c>
      <c r="G51" s="87"/>
      <c r="H51" s="87"/>
      <c r="I51" s="87"/>
      <c r="J51" s="87"/>
      <c r="K51" s="87"/>
      <c r="L51" s="87" t="s">
        <v>201</v>
      </c>
      <c r="M51" s="93" t="s">
        <v>322</v>
      </c>
    </row>
    <row r="115" spans="32:32" x14ac:dyDescent="0.25">
      <c r="AF115" s="197" t="s">
        <v>424</v>
      </c>
    </row>
  </sheetData>
  <mergeCells count="1">
    <mergeCell ref="A1:M1"/>
  </mergeCells>
  <hyperlinks>
    <hyperlink ref="M15" r:id="rId1"/>
    <hyperlink ref="M16" r:id="rId2"/>
    <hyperlink ref="M36" r:id="rId3"/>
    <hyperlink ref="M40" r:id="rId4"/>
    <hyperlink ref="M27" r:id="rId5" display="http://apps.who.int/ghodata "/>
    <hyperlink ref="M48" r:id="rId6"/>
    <hyperlink ref="M49" r:id="rId7"/>
    <hyperlink ref="M5" r:id="rId8" display="http://preview.grid.unep.ch/"/>
    <hyperlink ref="M20" r:id="rId9" display="http://data.worldbank.org/indicator/DT.ODA.ODAT.GN.ZS"/>
    <hyperlink ref="M37" r:id="rId10"/>
    <hyperlink ref="M13" r:id="rId11"/>
    <hyperlink ref="M39" r:id="rId12"/>
    <hyperlink ref="M32" r:id="rId13"/>
    <hyperlink ref="M45" r:id="rId14" display="http://data.worldbank.org/indicator/SH.H2O.SAFE.ZS"/>
    <hyperlink ref="M44" r:id="rId15" display="http://data.worldbank.org/indicator/SH.STA.ACSN"/>
    <hyperlink ref="M42" r:id="rId16"/>
    <hyperlink ref="M43" r:id="rId17"/>
    <hyperlink ref="M41" r:id="rId18"/>
    <hyperlink ref="M6" r:id="rId19" display="http://preview.grid.unep.ch/"/>
    <hyperlink ref="M46" r:id="rId20" display="http://apps.who.int/ghodata"/>
    <hyperlink ref="M50" r:id="rId21"/>
    <hyperlink ref="M22" r:id="rId22" display="http://data.unhcr.org/SahelSituation/region.php"/>
    <hyperlink ref="M25" r:id="rId23" display="http://apps.who.int/ghodata"/>
    <hyperlink ref="M30" r:id="rId24"/>
    <hyperlink ref="M18" r:id="rId25"/>
    <hyperlink ref="M51" r:id="rId26"/>
    <hyperlink ref="M14" r:id="rId27"/>
    <hyperlink ref="M7" r:id="rId28"/>
    <hyperlink ref="M9" r:id="rId29"/>
    <hyperlink ref="M8" r:id="rId30"/>
    <hyperlink ref="M10" r:id="rId31"/>
    <hyperlink ref="M21" r:id="rId32"/>
    <hyperlink ref="M31" r:id="rId33"/>
    <hyperlink ref="M17" r:id="rId34"/>
    <hyperlink ref="M19" r:id="rId35" display="http://fts.unocha.org/pageloader.aspx; "/>
    <hyperlink ref="M11" r:id="rId36"/>
    <hyperlink ref="M33" r:id="rId37"/>
    <hyperlink ref="M34" r:id="rId38"/>
    <hyperlink ref="M26" r:id="rId39" display="http://preview.grid.unep.ch/"/>
  </hyperlinks>
  <pageMargins left="0.24" right="0.27559055118110237" top="0.39370078740157483" bottom="0.35433070866141736" header="0.35433070866141736" footer="0.15748031496062992"/>
  <pageSetup paperSize="9" scale="36" fitToHeight="0" orientation="landscape" r:id="rId40"/>
  <rowBreaks count="2" manualBreakCount="2">
    <brk id="14"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Home</vt:lpstr>
      <vt:lpstr>Table of Contents</vt:lpstr>
      <vt:lpstr>INFORM SAHEL Sep 2018 (a-z)</vt:lpstr>
      <vt:lpstr>Hazard &amp; Exposure</vt:lpstr>
      <vt:lpstr>Vulnerability</vt:lpstr>
      <vt:lpstr>Lack of Coping Capacity</vt:lpstr>
      <vt:lpstr>Indicator Data</vt:lpstr>
      <vt:lpstr>Indicator Data (national)</vt:lpstr>
      <vt:lpstr>Indicator Metadata</vt:lpstr>
      <vt:lpstr>'Indicator Metadata'!_2012.06.11___GFM_Indicator_List</vt:lpstr>
      <vt:lpstr>'INFORM SAHEL Sep 2018 (a-z)'!Print_Area</vt:lpstr>
      <vt:lpstr>'Indicator Metadata'!Print_Titles</vt:lpstr>
      <vt:lpstr>'INFORM SAHEL Sep 2018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2018-09-12T12:02:18Z</cp:lastPrinted>
  <dcterms:created xsi:type="dcterms:W3CDTF">2013-01-24T09:37:59Z</dcterms:created>
  <dcterms:modified xsi:type="dcterms:W3CDTF">2018-09-24T07:59:24Z</dcterms:modified>
</cp:coreProperties>
</file>